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Forschung\Electoral implications of taxation\analysis\data\raw\"/>
    </mc:Choice>
  </mc:AlternateContent>
  <xr:revisionPtr revIDLastSave="0" documentId="13_ncr:1_{5E71B3BF-3C16-4268-B4EA-20148C0D9CB1}" xr6:coauthVersionLast="36" xr6:coauthVersionMax="36" xr10:uidLastSave="{00000000-0000-0000-0000-000000000000}"/>
  <bookViews>
    <workbookView xWindow="0" yWindow="0" windowWidth="19200" windowHeight="6930" xr2:uid="{00000000-000D-0000-FFFF-FFFF00000000}"/>
  </bookViews>
  <sheets>
    <sheet name="Table 2 -VAT rates" sheetId="1" r:id="rId1"/>
    <sheet name="Table 3 - PIT rates" sheetId="2" r:id="rId2"/>
    <sheet name="Table 10 - CIT rates" sheetId="4" r:id="rId3"/>
  </sheets>
  <definedNames>
    <definedName name="_xlnm.Print_Area" localSheetId="2">'Table 10 - CIT rates'!$B$1:$AE$65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39" i="4" l="1"/>
  <c r="X39" i="4"/>
  <c r="W39" i="4"/>
  <c r="V39" i="4"/>
  <c r="U39" i="4"/>
  <c r="T39" i="4"/>
  <c r="S39" i="4"/>
  <c r="R39" i="4"/>
  <c r="Q39" i="4"/>
  <c r="P39" i="4"/>
  <c r="O39" i="4"/>
  <c r="N39" i="4"/>
  <c r="M39" i="4"/>
  <c r="L39" i="4"/>
  <c r="K39" i="4"/>
  <c r="J39" i="4"/>
  <c r="I39" i="4"/>
  <c r="H39" i="4"/>
  <c r="G39" i="4"/>
  <c r="F39" i="4"/>
  <c r="E39" i="4"/>
  <c r="D39" i="4"/>
  <c r="C39" i="4"/>
  <c r="AB38" i="4"/>
  <c r="X38" i="4"/>
  <c r="W38" i="4"/>
  <c r="V38" i="4"/>
  <c r="U38" i="4"/>
  <c r="T38" i="4"/>
  <c r="S38" i="4"/>
  <c r="R38" i="4"/>
  <c r="Q38" i="4"/>
  <c r="P38" i="4"/>
  <c r="O38" i="4"/>
  <c r="N38" i="4"/>
  <c r="M38" i="4"/>
  <c r="L38" i="4"/>
  <c r="K38" i="4"/>
  <c r="J38" i="4"/>
  <c r="I38" i="4"/>
  <c r="H38" i="4"/>
  <c r="G38" i="4"/>
  <c r="F38" i="4"/>
  <c r="E38" i="4"/>
  <c r="D38" i="4"/>
  <c r="C38" i="4"/>
  <c r="AB37" i="4"/>
  <c r="X37" i="4"/>
  <c r="W37" i="4"/>
  <c r="V37" i="4"/>
  <c r="U37" i="4"/>
  <c r="T37" i="4"/>
  <c r="S37" i="4"/>
  <c r="R37" i="4"/>
  <c r="Q37" i="4"/>
  <c r="P37" i="4"/>
  <c r="O37" i="4"/>
  <c r="N37" i="4"/>
  <c r="M37" i="4"/>
  <c r="L37" i="4"/>
  <c r="K37" i="4"/>
  <c r="J37" i="4"/>
  <c r="I37" i="4"/>
  <c r="H37" i="4"/>
  <c r="G37" i="4"/>
  <c r="F37" i="4"/>
  <c r="E37" i="4"/>
  <c r="D37" i="4"/>
  <c r="C37" i="4"/>
  <c r="Z22" i="4"/>
  <c r="Y22" i="4"/>
  <c r="Y37" i="4" s="1"/>
  <c r="AA21" i="4"/>
  <c r="Z21" i="4"/>
  <c r="Y21" i="4"/>
  <c r="Y39" i="4" s="1"/>
  <c r="AA17" i="4"/>
  <c r="Z17" i="4"/>
  <c r="AC15" i="4"/>
  <c r="AC37" i="4" s="1"/>
  <c r="AA6" i="4"/>
  <c r="AA39" i="4" s="1"/>
  <c r="Z6" i="4"/>
  <c r="Z39" i="4" l="1"/>
  <c r="AC39" i="4"/>
  <c r="Z37" i="4"/>
  <c r="AA37" i="4"/>
  <c r="Y38" i="4"/>
  <c r="Z38" i="4"/>
  <c r="AA38" i="4"/>
  <c r="P40" i="2" l="1"/>
  <c r="O40" i="2"/>
  <c r="N40" i="2"/>
  <c r="M40" i="2"/>
  <c r="L40" i="2"/>
  <c r="K40" i="2"/>
  <c r="J40" i="2"/>
  <c r="I40" i="2"/>
  <c r="H40" i="2"/>
  <c r="G40" i="2"/>
  <c r="F40" i="2"/>
  <c r="E40" i="2"/>
  <c r="D40" i="2"/>
  <c r="C40" i="2"/>
  <c r="P39" i="2"/>
  <c r="O39" i="2"/>
  <c r="N39" i="2"/>
  <c r="M39" i="2"/>
  <c r="L39" i="2"/>
  <c r="K39" i="2"/>
  <c r="J39" i="2"/>
  <c r="I39" i="2"/>
  <c r="H39" i="2"/>
  <c r="G39" i="2"/>
  <c r="F39" i="2"/>
  <c r="E39" i="2"/>
  <c r="D39" i="2"/>
  <c r="C39" i="2"/>
  <c r="P38" i="2"/>
  <c r="O38" i="2"/>
  <c r="N38" i="2"/>
  <c r="M38" i="2"/>
  <c r="L38" i="2"/>
  <c r="K38" i="2"/>
  <c r="J38" i="2"/>
  <c r="I38" i="2"/>
  <c r="H38" i="2"/>
  <c r="G38" i="2"/>
  <c r="F38" i="2"/>
  <c r="E38" i="2"/>
  <c r="D38" i="2"/>
  <c r="C38" i="2"/>
  <c r="Z35" i="2"/>
  <c r="Y35" i="2"/>
  <c r="Z34" i="2"/>
  <c r="Y34" i="2"/>
  <c r="AA33" i="2"/>
  <c r="Z33" i="2"/>
  <c r="AC32" i="2"/>
  <c r="AB32" i="2"/>
  <c r="AA32" i="2"/>
  <c r="Z32" i="2"/>
  <c r="Y32" i="2"/>
  <c r="Z28" i="2"/>
  <c r="Y28" i="2"/>
  <c r="AC22" i="2"/>
  <c r="AB22" i="2"/>
  <c r="AA22" i="2"/>
  <c r="Z22" i="2"/>
  <c r="Y22" i="2"/>
  <c r="Z18" i="2"/>
  <c r="Y18" i="2"/>
  <c r="AC17" i="2"/>
  <c r="AB17" i="2"/>
  <c r="AA17" i="2"/>
  <c r="Z17" i="2"/>
  <c r="Y17" i="2"/>
  <c r="AC16" i="2"/>
  <c r="AB16" i="2"/>
  <c r="AA16" i="2"/>
  <c r="Z16" i="2"/>
  <c r="Y16" i="2"/>
  <c r="X16" i="2"/>
  <c r="W16" i="2"/>
  <c r="V16" i="2"/>
  <c r="U16" i="2"/>
  <c r="T16" i="2"/>
  <c r="AA15" i="2"/>
  <c r="Z15" i="2"/>
  <c r="AA14" i="2"/>
  <c r="Z14" i="2"/>
  <c r="Y14" i="2"/>
  <c r="AC11" i="2"/>
  <c r="AB11" i="2"/>
  <c r="AA11" i="2"/>
  <c r="Z11" i="2"/>
  <c r="Y11" i="2"/>
  <c r="AC10" i="2"/>
  <c r="AB10" i="2"/>
  <c r="AC7" i="2"/>
  <c r="AC40" i="2" s="1"/>
  <c r="AB7" i="2"/>
  <c r="AA7" i="2"/>
  <c r="Z7" i="2"/>
  <c r="Y7" i="2"/>
  <c r="X7" i="2"/>
  <c r="W7" i="2"/>
  <c r="V7" i="2"/>
  <c r="V40" i="2" s="1"/>
  <c r="U7" i="2"/>
  <c r="U39" i="2" s="1"/>
  <c r="T7" i="2"/>
  <c r="T38" i="2" s="1"/>
  <c r="S7" i="2"/>
  <c r="S40" i="2" s="1"/>
  <c r="R7" i="2"/>
  <c r="R40" i="2" s="1"/>
  <c r="Q7" i="2"/>
  <c r="Q39" i="2" s="1"/>
  <c r="AB38" i="2" l="1"/>
  <c r="W40" i="2"/>
  <c r="AC38" i="2"/>
  <c r="Y38" i="2"/>
  <c r="X38" i="2"/>
  <c r="Y39" i="2"/>
  <c r="Z40" i="2"/>
  <c r="R39" i="2"/>
  <c r="T40" i="2"/>
  <c r="AA40" i="2"/>
  <c r="AB40" i="2"/>
  <c r="U38" i="2"/>
  <c r="Z39" i="2"/>
  <c r="Q38" i="2"/>
  <c r="V39" i="2"/>
  <c r="X40" i="2"/>
  <c r="R38" i="2"/>
  <c r="V38" i="2"/>
  <c r="Z38" i="2"/>
  <c r="S39" i="2"/>
  <c r="W39" i="2"/>
  <c r="AA39" i="2"/>
  <c r="Q40" i="2"/>
  <c r="U40" i="2"/>
  <c r="Y40" i="2"/>
  <c r="S38" i="2"/>
  <c r="W38" i="2"/>
  <c r="AA38" i="2"/>
  <c r="T39" i="2"/>
  <c r="X39" i="2"/>
  <c r="AB39" i="2"/>
</calcChain>
</file>

<file path=xl/sharedStrings.xml><?xml version="1.0" encoding="utf-8"?>
<sst xmlns="http://schemas.openxmlformats.org/spreadsheetml/2006/main" count="629" uniqueCount="156">
  <si>
    <t>(%)</t>
  </si>
  <si>
    <t>Belgium</t>
  </si>
  <si>
    <t xml:space="preserve">Standard </t>
  </si>
  <si>
    <t xml:space="preserve">Reduced </t>
  </si>
  <si>
    <t>6/12</t>
  </si>
  <si>
    <t>Bulgaria</t>
  </si>
  <si>
    <t>Czechia</t>
  </si>
  <si>
    <t>5</t>
  </si>
  <si>
    <t>9</t>
  </si>
  <si>
    <t>10/15</t>
  </si>
  <si>
    <t>Denmark</t>
  </si>
  <si>
    <t>Germany</t>
  </si>
  <si>
    <t>Estonia</t>
  </si>
  <si>
    <t>Ireland</t>
  </si>
  <si>
    <t>12.5</t>
  </si>
  <si>
    <t>13.5</t>
  </si>
  <si>
    <t>9/13.5</t>
  </si>
  <si>
    <t>Greece</t>
  </si>
  <si>
    <t>8</t>
  </si>
  <si>
    <t>5.5/11</t>
  </si>
  <si>
    <t>6.5/13</t>
  </si>
  <si>
    <t>6/13</t>
  </si>
  <si>
    <t>Spain</t>
  </si>
  <si>
    <t>10</t>
  </si>
  <si>
    <t>France</t>
  </si>
  <si>
    <t>5.5/7</t>
  </si>
  <si>
    <t>5.5/10</t>
  </si>
  <si>
    <t>Croatia</t>
  </si>
  <si>
    <t>5/10</t>
  </si>
  <si>
    <t>5/13</t>
  </si>
  <si>
    <t>Italy</t>
  </si>
  <si>
    <t>Cyprus</t>
  </si>
  <si>
    <t>5/8</t>
  </si>
  <si>
    <t>5/9</t>
  </si>
  <si>
    <t>Latvia</t>
  </si>
  <si>
    <t>5/12</t>
  </si>
  <si>
    <t>Lithuania</t>
  </si>
  <si>
    <t>Luxembourg</t>
  </si>
  <si>
    <t>Hungary</t>
  </si>
  <si>
    <t>12</t>
  </si>
  <si>
    <t>5/15</t>
  </si>
  <si>
    <t>5/18</t>
  </si>
  <si>
    <t>Malta</t>
  </si>
  <si>
    <t>5/7</t>
  </si>
  <si>
    <t>Netherlands</t>
  </si>
  <si>
    <t>6</t>
  </si>
  <si>
    <t>Austria</t>
  </si>
  <si>
    <t>10/13</t>
  </si>
  <si>
    <t>Poland</t>
  </si>
  <si>
    <t>Portugal</t>
  </si>
  <si>
    <t>Romania</t>
  </si>
  <si>
    <t>Slovenia</t>
  </si>
  <si>
    <t>8.5</t>
  </si>
  <si>
    <t>9.5</t>
  </si>
  <si>
    <t>5/9.5</t>
  </si>
  <si>
    <t>Slovakia</t>
  </si>
  <si>
    <t>14</t>
  </si>
  <si>
    <t>6/10</t>
  </si>
  <si>
    <t>Finland</t>
  </si>
  <si>
    <t>8/17</t>
  </si>
  <si>
    <t>9/13</t>
  </si>
  <si>
    <t>10/14</t>
  </si>
  <si>
    <t>Sweden</t>
  </si>
  <si>
    <t>United Kingdom</t>
  </si>
  <si>
    <t>:</t>
  </si>
  <si>
    <t>Simple averages</t>
  </si>
  <si>
    <t>EU-27</t>
  </si>
  <si>
    <t>EU-28</t>
  </si>
  <si>
    <t xml:space="preserve">: </t>
  </si>
  <si>
    <t>EA-19</t>
  </si>
  <si>
    <t>Table 3: Top statutory personal income tax rates (including surcharges), 1995-2021</t>
  </si>
  <si>
    <t>Iceland</t>
  </si>
  <si>
    <t>Norway</t>
  </si>
  <si>
    <t>Source: European Commission, DG Taxation and Customs Union, Taxes in Europe Database and KPMG and IBFD data.</t>
  </si>
  <si>
    <t xml:space="preserve">Definition: </t>
  </si>
  <si>
    <t>1. The indicator reported in the table is the "top statutory personal income tax rate"</t>
  </si>
  <si>
    <t xml:space="preserve">  The "top statutory personal income tax rate" indicator does not differentiate by source of income and therefore as well, surcharges and deduction specific to income source are not taken into account. </t>
  </si>
  <si>
    <t xml:space="preserve">  The “top marginal tax rate from employment income”, which is also sometimes used in other situations, can differ from the "top statutory personal income tax rate" with respect to (1) source of income: any personal income vs. earnings income and </t>
  </si>
  <si>
    <t xml:space="preserve">  to (2) statutory vs. marginal tax rate. The marginal tax rate calculation (increase in tax revenue for a unit increase in gross earnings) is only possible for the latter type of indicator. The existence of differences between the two indicators </t>
  </si>
  <si>
    <t xml:space="preserve">  relate directly to the design and complexity of the tax system.</t>
  </si>
  <si>
    <t>2. General surcharges are included even when not part of PIT or not legally a tax (see country notes below)</t>
  </si>
  <si>
    <t>3. Local and regional taxes are normally added (see country notes below).</t>
  </si>
  <si>
    <t xml:space="preserve">The reader is referred to the "Taxes in Europe Database" for detailed information about the specificities of each country PIT, and in particular for the level of income from which the top statutory income rate applies. </t>
  </si>
  <si>
    <t>General notes:</t>
  </si>
  <si>
    <t>1. Figures in italics represent flat-rate tax</t>
  </si>
  <si>
    <t xml:space="preserve">2. Numbers are rounded to one decimal </t>
  </si>
  <si>
    <t>Country notes:</t>
  </si>
  <si>
    <r>
      <t>Belgium.</t>
    </r>
    <r>
      <rPr>
        <sz val="8"/>
        <color theme="1"/>
        <rFont val="Calibri"/>
        <family val="2"/>
        <scheme val="minor"/>
      </rPr>
      <t xml:space="preserve"> Including crisis tax (1993</t>
    </r>
    <r>
      <rPr>
        <sz val="8"/>
        <color rgb="FF000000"/>
        <rFont val="Calibri"/>
        <family val="2"/>
        <scheme val="minor"/>
      </rPr>
      <t>–2</t>
    </r>
    <r>
      <rPr>
        <sz val="8"/>
        <color theme="1"/>
        <rFont val="Calibri"/>
        <family val="2"/>
        <scheme val="minor"/>
      </rPr>
      <t>002) and (average) local surcharges (Brussels Region rate since 2015). Special social security contributions (capped) are not included.</t>
    </r>
  </si>
  <si>
    <r>
      <t>Bulgaria.</t>
    </r>
    <r>
      <rPr>
        <sz val="8"/>
        <color theme="1"/>
        <rFont val="Calibri"/>
        <family val="2"/>
        <scheme val="minor"/>
      </rPr>
      <t xml:space="preserve"> The net income of sole proprietors is taxed separately (15 % final flat tax – not included in the table).</t>
    </r>
  </si>
  <si>
    <r>
      <t>Czechia.</t>
    </r>
    <r>
      <rPr>
        <sz val="8"/>
        <color theme="1"/>
        <rFont val="Calibri"/>
        <family val="2"/>
        <scheme val="minor"/>
      </rPr>
      <t xml:space="preserve"> In addition to the flat tax rate (15 %), in 2013</t>
    </r>
    <r>
      <rPr>
        <sz val="8"/>
        <color rgb="FF000000"/>
        <rFont val="Calibri"/>
        <family val="2"/>
        <scheme val="minor"/>
      </rPr>
      <t>–2</t>
    </r>
    <r>
      <rPr>
        <sz val="8"/>
        <color theme="1"/>
        <rFont val="Calibri"/>
        <family val="2"/>
        <scheme val="minor"/>
      </rPr>
      <t>020 a solidarity surcharge (7 %) was levied on employment, business and professional income above four times the average wage. The two rates apply to different taxable incomes and therefore cannot be added together. As of 2021, the tax rate is 1</t>
    </r>
    <r>
      <rPr>
        <sz val="8"/>
        <color rgb="FF000000"/>
        <rFont val="Calibri"/>
        <family val="2"/>
        <scheme val="minor"/>
      </rPr>
      <t xml:space="preserve">5 % </t>
    </r>
    <r>
      <rPr>
        <sz val="8"/>
        <color theme="1"/>
        <rFont val="Calibri"/>
        <family val="2"/>
        <scheme val="minor"/>
      </rPr>
      <t>for the part of the taxable income up to 48 times the average wage and 2</t>
    </r>
    <r>
      <rPr>
        <sz val="8"/>
        <color rgb="FF000000"/>
        <rFont val="Calibri"/>
        <family val="2"/>
        <scheme val="minor"/>
      </rPr>
      <t xml:space="preserve">3 % </t>
    </r>
    <r>
      <rPr>
        <sz val="8"/>
        <color theme="1"/>
        <rFont val="Calibri"/>
        <family val="2"/>
        <scheme val="minor"/>
      </rPr>
      <t>for the part exceeding 48 times the average wage (CZK </t>
    </r>
    <r>
      <rPr>
        <sz val="8"/>
        <color rgb="FF000000"/>
        <rFont val="Calibri"/>
        <family val="2"/>
        <scheme val="minor"/>
      </rPr>
      <t>1 701 168</t>
    </r>
    <r>
      <rPr>
        <sz val="8"/>
        <color theme="1"/>
        <rFont val="Calibri"/>
        <family val="2"/>
        <scheme val="minor"/>
      </rPr>
      <t xml:space="preserve"> represents 48 times the average wage in 2021). For the purpose of income taxes, average wage means the average wage under the act regulating social security premiums.</t>
    </r>
  </si>
  <si>
    <r>
      <t>Denmark.</t>
    </r>
    <r>
      <rPr>
        <sz val="8"/>
        <color theme="1"/>
        <rFont val="Calibri"/>
        <family val="2"/>
        <scheme val="minor"/>
      </rPr>
      <t xml:space="preserve"> Including local taxes and labour market contribution (8 % in 2015</t>
    </r>
    <r>
      <rPr>
        <sz val="8"/>
        <color rgb="FF000000"/>
        <rFont val="Calibri"/>
        <family val="2"/>
        <scheme val="minor"/>
      </rPr>
      <t>–2</t>
    </r>
    <r>
      <rPr>
        <sz val="8"/>
        <color theme="1"/>
        <rFont val="Calibri"/>
        <family val="2"/>
        <scheme val="minor"/>
      </rPr>
      <t>019) but excluding church tax. The top rate is further capped (at 51.7 % in 2013</t>
    </r>
    <r>
      <rPr>
        <sz val="8"/>
        <color rgb="FF000000"/>
        <rFont val="Calibri"/>
        <family val="2"/>
        <scheme val="minor"/>
      </rPr>
      <t>–2</t>
    </r>
    <r>
      <rPr>
        <sz val="8"/>
        <color theme="1"/>
        <rFont val="Calibri"/>
        <family val="2"/>
        <scheme val="minor"/>
      </rPr>
      <t>014, 51.95 % in 2015</t>
    </r>
    <r>
      <rPr>
        <sz val="8"/>
        <color rgb="FF000000"/>
        <rFont val="Calibri"/>
        <family val="2"/>
        <scheme val="minor"/>
      </rPr>
      <t>–2</t>
    </r>
    <r>
      <rPr>
        <sz val="8"/>
        <color theme="1"/>
        <rFont val="Calibri"/>
        <family val="2"/>
        <scheme val="minor"/>
      </rPr>
      <t>017, 52.02 % in 2018, 52.05 % in 2019 and 52.06 % in 2020), by a decrease in the state tax if needed. The top rate in the table above includes the labour market contribution; for example for 2019 it is calculated as 8 % + (100 % – 8 %) × 52.05 % = 55.9 %.</t>
    </r>
  </si>
  <si>
    <r>
      <t>Germany.</t>
    </r>
    <r>
      <rPr>
        <sz val="8"/>
        <color theme="1"/>
        <rFont val="Calibri"/>
        <family val="2"/>
        <scheme val="minor"/>
      </rPr>
      <t xml:space="preserve"> In addition, a solidarity surcharge of 5.5 % of the tax liability is applied, subject to an exemption limit.</t>
    </r>
  </si>
  <si>
    <r>
      <t>Ireland.</t>
    </r>
    <r>
      <rPr>
        <sz val="8"/>
        <color theme="1"/>
        <rFont val="Calibri"/>
        <family val="2"/>
        <scheme val="minor"/>
      </rPr>
      <t xml:space="preserve"> Including the universal social charge of 8 % (for self-employed income in excess of EUR 100 000 it is 11 %).</t>
    </r>
  </si>
  <si>
    <r>
      <t>Greece.</t>
    </r>
    <r>
      <rPr>
        <sz val="8"/>
        <color theme="1"/>
        <rFont val="Calibri"/>
        <family val="2"/>
        <scheme val="minor"/>
      </rPr>
      <t xml:space="preserve"> Including the solidarity contribution for 2011</t>
    </r>
    <r>
      <rPr>
        <sz val="8"/>
        <color rgb="FF000000"/>
        <rFont val="Calibri"/>
        <family val="2"/>
        <scheme val="minor"/>
      </rPr>
      <t>–2</t>
    </r>
    <r>
      <rPr>
        <sz val="8"/>
        <color theme="1"/>
        <rFont val="Calibri"/>
        <family val="2"/>
        <scheme val="minor"/>
      </rPr>
      <t>016 (for 2011</t>
    </r>
    <r>
      <rPr>
        <sz val="8"/>
        <color rgb="FF000000"/>
        <rFont val="Calibri"/>
        <family val="2"/>
        <scheme val="minor"/>
      </rPr>
      <t>–2</t>
    </r>
    <r>
      <rPr>
        <sz val="8"/>
        <color theme="1"/>
        <rFont val="Calibri"/>
        <family val="2"/>
        <scheme val="minor"/>
      </rPr>
      <t>014 the rate ranged from 1 % to 4 %, with the top rate of 4 % applicable to net annual income exceeding EUR 100 000). From 2015 the rates changed, to 6 % for an annual income of EUR 100 000</t>
    </r>
    <r>
      <rPr>
        <sz val="8"/>
        <color rgb="FF000000"/>
        <rFont val="Calibri"/>
        <family val="2"/>
        <scheme val="minor"/>
      </rPr>
      <t>–5</t>
    </r>
    <r>
      <rPr>
        <sz val="8"/>
        <color theme="1"/>
        <rFont val="Calibri"/>
        <family val="2"/>
        <scheme val="minor"/>
      </rPr>
      <t>00 000 and 8 % for income over EUR 500 000. The top-rate calculation for 2015 and 2016 in the table above includes the solidarity contribution for the income band EUR 100 000</t>
    </r>
    <r>
      <rPr>
        <sz val="8"/>
        <color rgb="FF000000"/>
        <rFont val="Calibri"/>
        <family val="2"/>
        <scheme val="minor"/>
      </rPr>
      <t>–5</t>
    </r>
    <r>
      <rPr>
        <sz val="8"/>
        <color theme="1"/>
        <rFont val="Calibri"/>
        <family val="2"/>
        <scheme val="minor"/>
      </rPr>
      <t>00 000 at the rate of 6 %. From May 2016 the top PIT rate was increased to 45 % and the highest solidarity contribution became 10 % for incomes above EUR 200 000. The top-rate calculation for 2017 onwards in the above table includes the 10 % solidarity contribution for the income band EUR 220 000 and above.</t>
    </r>
  </si>
  <si>
    <r>
      <t>Spain.</t>
    </r>
    <r>
      <rPr>
        <sz val="8"/>
        <color theme="1"/>
        <rFont val="Calibri"/>
        <family val="2"/>
        <scheme val="minor"/>
      </rPr>
      <t xml:space="preserve"> Regional governments can use their own tax schedules. Up to 2016, this is assumed to have been equal to the central government tax schedule. Since 2017, each autonomous community has applied a different scale, of which currently only one matches the central government tax scale. Therefore, the calculation applies that of the Autonomous Community of Madrid, which is considered the most representative tax scale on various grounds. As a result, the top statutory tax rate decreased in 2017, although the PIT Law tax schedule has remained unchanged.</t>
    </r>
  </si>
  <si>
    <r>
      <t>France.</t>
    </r>
    <r>
      <rPr>
        <sz val="8"/>
        <color theme="1"/>
        <rFont val="Calibri"/>
        <family val="2"/>
        <scheme val="minor"/>
      </rPr>
      <t xml:space="preserve"> Several contributions are added to PIT, but, while PIT applies to individualised global net personal income, the contributions may vary depending on the income source. The value in the table reflects the top statutory rate for earnings. It includes the top PIT rate (45 %), the general social welfare contribution (CSG, applicable rate 9.2 %, of which 6.8 % is deductible) and the welfare debt repayment levy (CRDS, rate 0.5 %). A total of 0.4 % of social contributions is deductible from the basis on which PIT is calculated. The 2018 Budget Act introduced the choice between a flat tax and progressive taxation for taxation on capital income. The flat tax on capital income is 30 %: 12.8 % of income tax and 17.2 % of social contributions (without deductible CSG) on capital income (9.9 % + 0.5 % + 4.5 % + 0.3 % + 2 %). If the taxpayer chooses progressive taxation, then, with CSG (applicable rate 9.9 %, of which 6.8 % is deductible), CRDS, and additional social and solidarity levies (4.5 % + 0.3 % and 2 %), the top PIT rate becomes (0.45 × (1 – 0.068) + 0.099 + 0.005 + 0.045 + 0.003 + 0.02) × 100 = 59.1 %. The exceptional contribution for incomes above EUR 250 000 is not shown in the table.</t>
    </r>
  </si>
  <si>
    <r>
      <t>Croatia.</t>
    </r>
    <r>
      <rPr>
        <sz val="8"/>
        <color theme="1"/>
        <rFont val="Calibri"/>
        <family val="2"/>
        <scheme val="minor"/>
      </rPr>
      <t xml:space="preserve"> Including average crisis tax (2009</t>
    </r>
    <r>
      <rPr>
        <sz val="8"/>
        <color rgb="FF000000"/>
        <rFont val="Calibri"/>
        <family val="2"/>
        <scheme val="minor"/>
      </rPr>
      <t>–2</t>
    </r>
    <r>
      <rPr>
        <sz val="8"/>
        <color theme="1"/>
        <rFont val="Calibri"/>
        <family val="2"/>
        <scheme val="minor"/>
      </rPr>
      <t>011) and surtax for Zagreb (maximal local surtax rate of 18 %).</t>
    </r>
  </si>
  <si>
    <r>
      <t>Italy.</t>
    </r>
    <r>
      <rPr>
        <sz val="8"/>
        <color theme="1"/>
        <rFont val="Calibri"/>
        <family val="2"/>
        <scheme val="minor"/>
      </rPr>
      <t xml:space="preserve"> Including regional and municipal surcharges (values given for Rome) and, from 2011 to 2016, 3 % solidarity contribution (deductible from the tax base). The increases of 0.5 % in 2014 and of 1 % in 2015 correspond to increases in the Lazio regional surcharge.</t>
    </r>
  </si>
  <si>
    <r>
      <t>Cyprus.</t>
    </r>
    <r>
      <rPr>
        <sz val="8"/>
        <color theme="1"/>
        <rFont val="Calibri"/>
        <family val="2"/>
        <scheme val="minor"/>
      </rPr>
      <t xml:space="preserve"> Not including the (tax-deductible) special contribution on gross wages (2012</t>
    </r>
    <r>
      <rPr>
        <sz val="8"/>
        <color rgb="FF000000"/>
        <rFont val="Calibri"/>
        <family val="2"/>
        <scheme val="minor"/>
      </rPr>
      <t>–2</t>
    </r>
    <r>
      <rPr>
        <sz val="8"/>
        <color theme="1"/>
        <rFont val="Calibri"/>
        <family val="2"/>
        <scheme val="minor"/>
      </rPr>
      <t>016) of up to 3.5 % (up to 4 % for (semi-)public employees).</t>
    </r>
  </si>
  <si>
    <r>
      <t>Latvia.</t>
    </r>
    <r>
      <rPr>
        <sz val="8"/>
        <color theme="1"/>
        <rFont val="Calibri"/>
        <family val="2"/>
        <scheme val="minor"/>
      </rPr>
      <t xml:space="preserve"> From January 2018, the previous 23 % flat rate was replaced by three progressive rates: 20 %, 23 % and 31.4 % (the third rate, 31.4 %, is designed as a conditional rate, and it will be calculated only after submission of the annual tax declaration; the PIT part of the solidarity tax is included).</t>
    </r>
    <r>
      <rPr>
        <sz val="11"/>
        <color theme="1"/>
        <rFont val="Calibri"/>
        <family val="2"/>
        <scheme val="minor"/>
      </rPr>
      <t xml:space="preserve"> </t>
    </r>
    <r>
      <rPr>
        <sz val="8"/>
        <color theme="1"/>
        <rFont val="Calibri"/>
        <family val="2"/>
        <scheme val="minor"/>
      </rPr>
      <t>From 2021, the third rate is set at 31.0 </t>
    </r>
    <r>
      <rPr>
        <sz val="8"/>
        <color rgb="FF000000"/>
        <rFont val="Calibri"/>
        <family val="2"/>
        <scheme val="minor"/>
      </rPr>
      <t>%</t>
    </r>
    <r>
      <rPr>
        <sz val="8"/>
        <color theme="1"/>
        <rFont val="Calibri"/>
        <family val="2"/>
        <scheme val="minor"/>
      </rPr>
      <t>.</t>
    </r>
  </si>
  <si>
    <r>
      <t>Luxembourg.</t>
    </r>
    <r>
      <rPr>
        <sz val="8"/>
        <color theme="1"/>
        <rFont val="Calibri"/>
        <family val="2"/>
        <scheme val="minor"/>
      </rPr>
      <t xml:space="preserve"> Including crisis contribution in 2011 and solidarity surcharge for the unemployment fund (since 2002) of 9 % (for top incomes), but not the </t>
    </r>
    <r>
      <rPr>
        <i/>
        <sz val="8"/>
        <color theme="1"/>
        <rFont val="Calibri"/>
        <family val="2"/>
        <scheme val="minor"/>
      </rPr>
      <t>Impot d</t>
    </r>
    <r>
      <rPr>
        <i/>
        <sz val="8"/>
        <color rgb="FF000000"/>
        <rFont val="Calibri"/>
        <family val="2"/>
        <scheme val="minor"/>
      </rPr>
      <t>’</t>
    </r>
    <r>
      <rPr>
        <i/>
        <sz val="8"/>
        <color theme="1"/>
        <rFont val="Calibri"/>
        <family val="2"/>
        <scheme val="minor"/>
      </rPr>
      <t>équilibrage budgétaire temporaire</t>
    </r>
    <r>
      <rPr>
        <sz val="8"/>
        <color theme="1"/>
        <rFont val="Calibri"/>
        <family val="2"/>
        <scheme val="minor"/>
      </rPr>
      <t xml:space="preserve"> of 0.5 % between 2015 and 2016 (which is added to the social security contributions). Since </t>
    </r>
    <r>
      <rPr>
        <sz val="8"/>
        <color rgb="FF000000"/>
        <rFont val="Calibri"/>
        <family val="2"/>
        <scheme val="minor"/>
      </rPr>
      <t>1 January 2017,</t>
    </r>
    <r>
      <rPr>
        <sz val="8"/>
        <color theme="1"/>
        <rFont val="Calibri"/>
        <family val="2"/>
        <scheme val="minor"/>
      </rPr>
      <t xml:space="preserve"> there has been a new rate of 42 % for incomes over EUR 200 004. In 2021, the solidarity surcharge is at 9 %.</t>
    </r>
  </si>
  <si>
    <r>
      <t>Hungary.</t>
    </r>
    <r>
      <rPr>
        <sz val="8"/>
        <color theme="1"/>
        <rFont val="Calibri"/>
        <family val="2"/>
        <scheme val="minor"/>
      </rPr>
      <t xml:space="preserve"> Including solidarity tax (2007</t>
    </r>
    <r>
      <rPr>
        <sz val="8"/>
        <color rgb="FF000000"/>
        <rFont val="Calibri"/>
        <family val="2"/>
        <scheme val="minor"/>
      </rPr>
      <t>–2</t>
    </r>
    <r>
      <rPr>
        <sz val="8"/>
        <color theme="1"/>
        <rFont val="Calibri"/>
        <family val="2"/>
        <scheme val="minor"/>
      </rPr>
      <t>009). In 2010</t>
    </r>
    <r>
      <rPr>
        <sz val="8"/>
        <color rgb="FF000000"/>
        <rFont val="Calibri"/>
        <family val="2"/>
        <scheme val="minor"/>
      </rPr>
      <t>–2</t>
    </r>
    <r>
      <rPr>
        <sz val="8"/>
        <color theme="1"/>
        <rFont val="Calibri"/>
        <family val="2"/>
        <scheme val="minor"/>
      </rPr>
      <t>012, rates included the effect of a base-increasing component, which was applicable in 2010 and 2011 to total earnings, and in 2012 to the part of monthly earnings above HUF 202 000 (EUR 653), roughly the average wage, leading to a two-rate system: 16 % and 20.3 %. In 2013, the base-increasing component was phased out and the 16 % tax rate applied to all income. From 2016, this was reduced to 15 %.</t>
    </r>
  </si>
  <si>
    <r>
      <t>Austria.</t>
    </r>
    <r>
      <rPr>
        <sz val="8"/>
        <color theme="1"/>
        <rFont val="Calibri"/>
        <family val="2"/>
        <scheme val="minor"/>
      </rPr>
      <t xml:space="preserve"> A rate of 55 % on taxable income over EUR 1 000 000. This rate is only for 2016</t>
    </r>
    <r>
      <rPr>
        <sz val="8"/>
        <color rgb="FF000000"/>
        <rFont val="Calibri"/>
        <family val="2"/>
        <scheme val="minor"/>
      </rPr>
      <t>–2</t>
    </r>
    <r>
      <rPr>
        <sz val="8"/>
        <color theme="1"/>
        <rFont val="Calibri"/>
        <family val="2"/>
        <scheme val="minor"/>
      </rPr>
      <t>021.</t>
    </r>
  </si>
  <si>
    <r>
      <t>Portugal.</t>
    </r>
    <r>
      <rPr>
        <sz val="8"/>
        <color theme="1"/>
        <rFont val="Calibri"/>
        <family val="2"/>
        <scheme val="minor"/>
      </rPr>
      <t xml:space="preserve"> Including a surcharge levied on all aggregated categories of income (3.5 % from 2013 to 2016, 3.21 % in 2017, phased out in 2018), and an additional solidarity surcharge (top rate 5 % since 2013). (The special rate of 60 % applied to </t>
    </r>
    <r>
      <rPr>
        <b/>
        <sz val="8"/>
        <color theme="1"/>
        <rFont val="Calibri"/>
        <family val="2"/>
        <scheme val="minor"/>
      </rPr>
      <t>unjustified increases</t>
    </r>
    <r>
      <rPr>
        <sz val="8"/>
        <color theme="1"/>
        <rFont val="Calibri"/>
        <family val="2"/>
        <scheme val="minor"/>
      </rPr>
      <t xml:space="preserve"> in personal wealth (above EUR 100 000) is not included.)</t>
    </r>
  </si>
  <si>
    <r>
      <t>Finland.</t>
    </r>
    <r>
      <rPr>
        <sz val="8"/>
        <color theme="1"/>
        <rFont val="Calibri"/>
        <family val="2"/>
        <scheme val="minor"/>
      </rPr>
      <t xml:space="preserve"> Including general government taxes plus (average of) municipality taxes. Variation to be attributed to variations in average local taxes.</t>
    </r>
  </si>
  <si>
    <r>
      <t>Sweden.</t>
    </r>
    <r>
      <rPr>
        <sz val="8"/>
        <color theme="1"/>
        <rFont val="Calibri"/>
        <family val="2"/>
        <scheme val="minor"/>
      </rPr>
      <t xml:space="preserve"> Including general government taxes plus (average of) municipality taxes. Variation to be attributed to variations in average local taxes.</t>
    </r>
  </si>
  <si>
    <r>
      <t>Iceland.</t>
    </r>
    <r>
      <rPr>
        <sz val="8"/>
        <color theme="1"/>
        <rFont val="Calibri"/>
        <family val="2"/>
        <scheme val="minor"/>
      </rPr>
      <t xml:space="preserve"> Including surcharges when appropriate and (average of) municipality taxes. The lump-sum taxes for the elderly fund and radio broadcast services are excluded.</t>
    </r>
  </si>
  <si>
    <r>
      <t>Norway.</t>
    </r>
    <r>
      <rPr>
        <sz val="8"/>
        <color theme="1"/>
        <rFont val="Calibri"/>
        <family val="2"/>
        <scheme val="minor"/>
      </rPr>
      <t xml:space="preserve"> Including the 12 % surtax up to 2015. In 2016, the surtax was replaced by a bracket tax, the top rate of which in 2019 was 16.2 % for </t>
    </r>
    <r>
      <rPr>
        <sz val="8"/>
        <color rgb="FF000000"/>
        <rFont val="Calibri"/>
        <family val="2"/>
        <scheme val="minor"/>
      </rPr>
      <t>‘</t>
    </r>
    <r>
      <rPr>
        <sz val="8"/>
        <color theme="1"/>
        <rFont val="Calibri"/>
        <family val="2"/>
        <scheme val="minor"/>
      </rPr>
      <t>person income</t>
    </r>
    <r>
      <rPr>
        <sz val="8"/>
        <color rgb="FF000000"/>
        <rFont val="Calibri"/>
        <family val="2"/>
        <scheme val="minor"/>
      </rPr>
      <t>’</t>
    </r>
    <r>
      <rPr>
        <sz val="8"/>
        <color theme="1"/>
        <rFont val="Calibri"/>
        <family val="2"/>
        <scheme val="minor"/>
      </rPr>
      <t xml:space="preserve"> (essentially gross labour and pension income) above NOK 964 800.</t>
    </r>
  </si>
  <si>
    <r>
      <t>United Kingdom.</t>
    </r>
    <r>
      <rPr>
        <sz val="8"/>
        <color theme="1"/>
        <rFont val="Calibri"/>
        <family val="2"/>
        <scheme val="minor"/>
      </rPr>
      <t xml:space="preserve"> Rates given are rates for the fiscal year starting in April. An additional higher rate of 50 % was introduced for income exceeding GBP 150 000 from the 2010</t>
    </r>
    <r>
      <rPr>
        <sz val="8"/>
        <color rgb="FF000000"/>
        <rFont val="Calibri"/>
        <family val="2"/>
        <scheme val="minor"/>
      </rPr>
      <t>–2</t>
    </r>
    <r>
      <rPr>
        <sz val="8"/>
        <color theme="1"/>
        <rFont val="Calibri"/>
        <family val="2"/>
        <scheme val="minor"/>
      </rPr>
      <t>011 fiscal year, cut to 45 % as of 2013.</t>
    </r>
  </si>
  <si>
    <r>
      <t xml:space="preserve">Table 10: </t>
    </r>
    <r>
      <rPr>
        <sz val="11"/>
        <color theme="1"/>
        <rFont val="Arial"/>
        <family val="2"/>
      </rPr>
      <t>Top statutory corporate income tax rates (including surcharges), 1995-2021</t>
    </r>
  </si>
  <si>
    <t>Notes:</t>
  </si>
  <si>
    <t>1. The ‘basic’ (non-targeted) top rate is presented here; some countries apply small-profits rates or special rates, e.g. in cases where the investment is financed through issuing new equity, or alternative rates for different sectors. Such targeted tax rates can be substantially lower than the effective top rate.</t>
  </si>
  <si>
    <t>2. Existing surcharges and local taxes are included. When they are targeted at large enterprises or when their level varies, the top rate is used in the table (see country notes below).</t>
  </si>
  <si>
    <r>
      <t>Belgium.</t>
    </r>
    <r>
      <rPr>
        <sz val="8"/>
        <color theme="1"/>
        <rFont val="Calibri"/>
        <family val="2"/>
        <scheme val="minor"/>
      </rPr>
      <t xml:space="preserve"> 3 % surcharge from 1993 to 2017, reduced to 2 % since </t>
    </r>
    <r>
      <rPr>
        <sz val="8"/>
        <color rgb="FF000000"/>
        <rFont val="Calibri"/>
        <family val="2"/>
        <scheme val="minor"/>
      </rPr>
      <t>1 January 2018</t>
    </r>
    <r>
      <rPr>
        <sz val="8"/>
        <color theme="1"/>
        <rFont val="Calibri"/>
        <family val="2"/>
        <scheme val="minor"/>
      </rPr>
      <t>. Notional interest deduction (allowance for corporate equity (ACE)) on the stock of equity from 2006 to 2017, reducing the effective tax rate by several percentage points, depending on the difference between the rate of return and the ACE rate. Notional interest deduction restricted to the increase of equity from 2018 onwards.</t>
    </r>
  </si>
  <si>
    <r>
      <t>Cyprus.</t>
    </r>
    <r>
      <rPr>
        <sz val="8"/>
        <color theme="1"/>
        <rFont val="Calibri"/>
        <family val="2"/>
        <scheme val="minor"/>
      </rPr>
      <t xml:space="preserve"> Public corporate bodies were subject to a higher rate of 25 % (2003</t>
    </r>
    <r>
      <rPr>
        <sz val="8"/>
        <color rgb="FF000000"/>
        <rFont val="Calibri"/>
        <family val="2"/>
        <scheme val="minor"/>
      </rPr>
      <t>–2</t>
    </r>
    <r>
      <rPr>
        <sz val="8"/>
        <color theme="1"/>
        <rFont val="Calibri"/>
        <family val="2"/>
        <scheme val="minor"/>
      </rPr>
      <t xml:space="preserve">008). The 5 % surcharge levied in 2003 and 2004 on all companies (including public bodies) with a taxable income exceeding EUR 1.7 million is not included. In 2013, under the macrofinancial adjustment programme and prior to the first disbursement of assistance, the CIT rate was increased to 12.5 % (with effect from </t>
    </r>
    <r>
      <rPr>
        <sz val="8"/>
        <color rgb="FF000000"/>
        <rFont val="Calibri"/>
        <family val="2"/>
        <scheme val="minor"/>
      </rPr>
      <t>1 January 2013</t>
    </r>
    <r>
      <rPr>
        <sz val="8"/>
        <color theme="1"/>
        <rFont val="Calibri"/>
        <family val="2"/>
        <scheme val="minor"/>
      </rPr>
      <t>).</t>
    </r>
  </si>
  <si>
    <r>
      <t>France.</t>
    </r>
    <r>
      <rPr>
        <sz val="8"/>
        <color theme="1"/>
        <rFont val="Calibri"/>
        <family val="2"/>
        <scheme val="minor"/>
      </rPr>
      <t xml:space="preserve"> Including 3.3 % additional social surcharge for large companies; 36.1 % (2011</t>
    </r>
    <r>
      <rPr>
        <sz val="8"/>
        <color rgb="FF000000"/>
        <rFont val="Calibri"/>
        <family val="2"/>
        <scheme val="minor"/>
      </rPr>
      <t>–2</t>
    </r>
    <r>
      <rPr>
        <sz val="8"/>
        <color theme="1"/>
        <rFont val="Calibri"/>
        <family val="2"/>
        <scheme val="minor"/>
      </rPr>
      <t>012) and 38.0 % (2013</t>
    </r>
    <r>
      <rPr>
        <sz val="8"/>
        <color rgb="FF000000"/>
        <rFont val="Calibri"/>
        <family val="2"/>
        <scheme val="minor"/>
      </rPr>
      <t>–2</t>
    </r>
    <r>
      <rPr>
        <sz val="8"/>
        <color theme="1"/>
        <rFont val="Calibri"/>
        <family val="2"/>
        <scheme val="minor"/>
      </rPr>
      <t>015) including the temporary surcharge (</t>
    </r>
    <r>
      <rPr>
        <i/>
        <sz val="8"/>
        <color theme="1"/>
        <rFont val="Calibri"/>
        <family val="2"/>
        <scheme val="minor"/>
      </rPr>
      <t>contribution exceptionnelle</t>
    </r>
    <r>
      <rPr>
        <sz val="8"/>
        <color theme="1"/>
        <rFont val="Calibri"/>
        <family val="2"/>
        <scheme val="minor"/>
      </rPr>
      <t>) for very large companies (turnover of more than EUR 250 million). In 2017, there were two one-off surcharges for very large companies that amounted to 15 % of the CIT owed for companies with a turnover of between EUR 1 billion and EUR 3 billion and 30 % of the CIT owed for companies with a turnover of more than EUR 3 billion. In 2019, the top CIT rate started to decrease from 33.33 % to 31 %, which leads to a combined rate of 32.0 %, including the 3.3 % additional social surcharge for large companies. Since 2014, companies have been able to benefit from a tax credit equal to 6 % of the payroll for (most) employees. The local business tax (</t>
    </r>
    <r>
      <rPr>
        <i/>
        <sz val="8"/>
        <color theme="1"/>
        <rFont val="Calibri"/>
        <family val="2"/>
        <scheme val="minor"/>
      </rPr>
      <t>contribution économique territoriale</t>
    </r>
    <r>
      <rPr>
        <sz val="8"/>
        <color theme="1"/>
        <rFont val="Calibri"/>
        <family val="2"/>
        <scheme val="minor"/>
      </rPr>
      <t>) is not included (capped at 3 % of added value).</t>
    </r>
  </si>
  <si>
    <r>
      <t>Germany.</t>
    </r>
    <r>
      <rPr>
        <sz val="8"/>
        <color theme="1"/>
        <rFont val="Calibri"/>
        <family val="2"/>
        <scheme val="minor"/>
      </rPr>
      <t xml:space="preserve"> The rate includes the solidarity surcharge of 5.5 % and the regional trade tax (</t>
    </r>
    <r>
      <rPr>
        <i/>
        <sz val="8"/>
        <color theme="1"/>
        <rFont val="Calibri"/>
        <family val="2"/>
        <scheme val="minor"/>
      </rPr>
      <t>Gewerbesteuer</t>
    </r>
    <r>
      <rPr>
        <sz val="8"/>
        <color theme="1"/>
        <rFont val="Calibri"/>
        <family val="2"/>
        <scheme val="minor"/>
      </rPr>
      <t>) on weighted average. From 1995 to 2000, the rates for Germany referred only to retained profits. For distributed profits, lower rates applied. Until 2007, the trade tax was an allowable expense for the purpose of calculating the income on which corporation tax is payable.</t>
    </r>
  </si>
  <si>
    <r>
      <t>Estonia.</t>
    </r>
    <r>
      <rPr>
        <sz val="8"/>
        <color theme="1"/>
        <rFont val="Calibri"/>
        <family val="2"/>
        <scheme val="minor"/>
      </rPr>
      <t xml:space="preserve"> CIT is applied only on distributed profits, not earned profits.</t>
    </r>
  </si>
  <si>
    <r>
      <t>Greece.</t>
    </r>
    <r>
      <rPr>
        <sz val="8"/>
        <color theme="1"/>
        <rFont val="Calibri"/>
        <family val="2"/>
        <scheme val="minor"/>
      </rPr>
      <t xml:space="preserve"> The rate includes a special contribution introduced in 2009 (2008 income) on companies with a net income of more than EUR 5 million. The contribution is levied at progressive rates, with the marginal rate reaching 10 %. In 2010 (2009 income) the contribution applied to income above EUR 100 000, with the top rate being 10 % (for an income of more than EUR 5 million).</t>
    </r>
  </si>
  <si>
    <r>
      <t>Croatia.</t>
    </r>
    <r>
      <rPr>
        <sz val="8"/>
        <color theme="1"/>
        <rFont val="Calibri"/>
        <family val="2"/>
        <scheme val="minor"/>
      </rPr>
      <t xml:space="preserve"> From </t>
    </r>
    <r>
      <rPr>
        <sz val="8"/>
        <color rgb="FF000000"/>
        <rFont val="Calibri"/>
        <family val="2"/>
        <scheme val="minor"/>
      </rPr>
      <t>1 January 2017,</t>
    </r>
    <r>
      <rPr>
        <sz val="8"/>
        <color theme="1"/>
        <rFont val="Calibri"/>
        <family val="2"/>
        <scheme val="minor"/>
      </rPr>
      <t xml:space="preserve"> the basic tax rate was reduced from 20 % to 18 %, and to 12 % for taxpayers whose annual revenues are below HRK 3 million.</t>
    </r>
  </si>
  <si>
    <r>
      <t>Spain.</t>
    </r>
    <r>
      <rPr>
        <sz val="8"/>
        <color theme="1"/>
        <rFont val="Calibri"/>
        <family val="2"/>
        <scheme val="minor"/>
      </rPr>
      <t xml:space="preserve"> During the whole period of the table, the exploration, research and exploitation of deposits and underground-storage hydrocarbon entities have been applying an increased tax rate, which is 5 pp higher than the standard tax rate. Since 2015, a 30 % nominal tax rate has been applied to financial entities.</t>
    </r>
  </si>
  <si>
    <r>
      <t>Ireland.</t>
    </r>
    <r>
      <rPr>
        <sz val="8"/>
        <color theme="1"/>
        <rFont val="Calibri"/>
        <family val="2"/>
        <scheme val="minor"/>
      </rPr>
      <t xml:space="preserve"> 25 % for non-trading income, gains and profits from mining petroleum and land-dealing activities. Until 2003, Ireland applied a 10 % CIT rate to qualifying manufacturing and services companies.</t>
    </r>
  </si>
  <si>
    <r>
      <t>Italy.</t>
    </r>
    <r>
      <rPr>
        <sz val="8"/>
        <color theme="1"/>
        <rFont val="Calibri"/>
        <family val="2"/>
        <scheme val="minor"/>
      </rPr>
      <t xml:space="preserve"> Since 1998, the rates for Italy have included </t>
    </r>
    <r>
      <rPr>
        <i/>
        <sz val="8"/>
        <color theme="1"/>
        <rFont val="Calibri"/>
        <family val="2"/>
        <scheme val="minor"/>
      </rPr>
      <t>imposta regionale sulle attività produttive</t>
    </r>
    <r>
      <rPr>
        <sz val="8"/>
        <color theme="1"/>
        <rFont val="Calibri"/>
        <family val="2"/>
        <scheme val="minor"/>
      </rPr>
      <t xml:space="preserve"> (IRAP) (rate 3.90 %), a local tax levied on a broader tax base than corporate income. As of 2012, 10 % of IRAP is deductible from the CIT tax base (the figure in the table takes this deduction into account). The IRAP rate may vary up to 0.92 pp depending on location. Since 2012, an ACE has been in force, reducing the effective tax rate (see also note above on Belgium).</t>
    </r>
  </si>
  <si>
    <r>
      <t>Latvia.</t>
    </r>
    <r>
      <rPr>
        <sz val="8"/>
        <color theme="1"/>
        <rFont val="Calibri"/>
        <family val="2"/>
        <scheme val="minor"/>
      </rPr>
      <t xml:space="preserve"> Since 2018, CIT has been applied only on distributed profits, not earned profits.</t>
    </r>
  </si>
  <si>
    <r>
      <t>Lithuania.</t>
    </r>
    <r>
      <rPr>
        <sz val="8"/>
        <color theme="1"/>
        <rFont val="Calibri"/>
        <family val="2"/>
        <scheme val="minor"/>
      </rPr>
      <t xml:space="preserve"> A social tax (applied as a surcharge) was introduced in 2006 and 2007 (at 4 % and 3 % respectively). Since 2010, companies with up to 10 employees and a taxable income not exceeding LTL 500 000 (approximately EUR 144 810) have benefited from a reduced tax rate of 5 %. In 2012, the threshold was increased to LTL 1 000 000 (about EUR 289 603), and in 2015 to EUR 300 000.</t>
    </r>
  </si>
  <si>
    <r>
      <t>Luxembourg.</t>
    </r>
    <r>
      <rPr>
        <sz val="8"/>
        <color theme="1"/>
        <rFont val="Calibri"/>
        <family val="2"/>
        <scheme val="minor"/>
      </rPr>
      <t xml:space="preserve"> Basic local tax (municipal business tax) is 3 %, to be multiplied by a municipal factor ranging from 2 to 3.5 in 2021. The rate in the table is for Luxembourg City. In April 2019, after the approval of the budget, CIT was reduced from 18 % to 17 %, retroactive to 1 January, which is reflected in the table above.</t>
    </r>
  </si>
  <si>
    <r>
      <t>Portugal.</t>
    </r>
    <r>
      <rPr>
        <sz val="8"/>
        <color theme="1"/>
        <rFont val="Calibri"/>
        <family val="2"/>
        <scheme val="minor"/>
      </rPr>
      <t xml:space="preserve"> Since 2007, the rate for Portugal has included the maximum 1.5 % rate of a municipal surcharge. Since </t>
    </r>
    <r>
      <rPr>
        <sz val="8"/>
        <color rgb="FF000000"/>
        <rFont val="Calibri"/>
        <family val="2"/>
        <scheme val="minor"/>
      </rPr>
      <t>1 January 2014,</t>
    </r>
    <r>
      <rPr>
        <sz val="8"/>
        <color theme="1"/>
        <rFont val="Calibri"/>
        <family val="2"/>
        <scheme val="minor"/>
      </rPr>
      <t xml:space="preserve"> the state tax has been 3 % on taxable profits between EUR 1.5 million and EUR 7.5 million, 5 % on taxable profits between EUR 7.5 million and EUR 35 million, and 9 % on profits exceeding EUR 35 million.</t>
    </r>
  </si>
  <si>
    <r>
      <t>Slovakia.</t>
    </r>
    <r>
      <rPr>
        <sz val="8"/>
        <color theme="1"/>
        <rFont val="Calibri"/>
        <family val="2"/>
        <scheme val="minor"/>
      </rPr>
      <t xml:space="preserve"> CIT was reduced to 21 % in 2017, and minimum tax licences were abolished in 2018.</t>
    </r>
  </si>
  <si>
    <r>
      <t>Norway.</t>
    </r>
    <r>
      <rPr>
        <sz val="8"/>
        <color theme="1"/>
        <rFont val="Calibri"/>
        <family val="2"/>
        <scheme val="minor"/>
      </rPr>
      <t xml:space="preserve"> A corporate tax rate for the financial sector was established at 25 % for 2018, and this level was maintained for 2019 and 2020.</t>
    </r>
  </si>
  <si>
    <r>
      <t>United Kingdom.</t>
    </r>
    <r>
      <rPr>
        <sz val="8"/>
        <color theme="1"/>
        <rFont val="Calibri"/>
        <family val="2"/>
        <scheme val="minor"/>
      </rPr>
      <t xml:space="preserve"> The rates given are for the tax year starting in April.</t>
    </r>
  </si>
  <si>
    <t>Updated</t>
  </si>
  <si>
    <r>
      <t>Hungary.</t>
    </r>
    <r>
      <rPr>
        <sz val="8"/>
        <color theme="1"/>
        <rFont val="Calibri"/>
        <family val="2"/>
        <scheme val="minor"/>
      </rPr>
      <t xml:space="preserve"> Including the local business tax of a maximum of 2 % that applies on the adjusted gross operating profit (turnover minus certain costs) and is deductible from the CIT. In the typical case of a local tax of 2 %, the total tax paid is 2 + (9 × 0.98) = 10.82 % (for any additional unit of profit, as tax bases for CIT and local tax differ). For energy providers and other utilities, a CIT rate of around 40 % applies. An innovation tax of 0.3 % is also due on the same tax base as the local business tax, while micro and small enterprises are exempted from paying (not included in the calculation).</t>
    </r>
  </si>
  <si>
    <t>country</t>
  </si>
  <si>
    <t>VATrate</t>
  </si>
  <si>
    <t>vat2000</t>
  </si>
  <si>
    <t>vat2001</t>
  </si>
  <si>
    <t>vat2002</t>
  </si>
  <si>
    <t>vat2003</t>
  </si>
  <si>
    <t>vat2004</t>
  </si>
  <si>
    <t>vat2005</t>
  </si>
  <si>
    <t>vat2006</t>
  </si>
  <si>
    <t>vat2007</t>
  </si>
  <si>
    <t>vat2008</t>
  </si>
  <si>
    <t>vat2009</t>
  </si>
  <si>
    <t>vat2010</t>
  </si>
  <si>
    <t>vat2011</t>
  </si>
  <si>
    <t>vat2012</t>
  </si>
  <si>
    <t>vat2013</t>
  </si>
  <si>
    <t>vat2014</t>
  </si>
  <si>
    <t>vat2015</t>
  </si>
  <si>
    <t>vat2016</t>
  </si>
  <si>
    <t>vat2017</t>
  </si>
  <si>
    <t>vat2018</t>
  </si>
  <si>
    <t>vat2019</t>
  </si>
  <si>
    <t>vat2020</t>
  </si>
  <si>
    <t>vat2021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</si>
</sst>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20" x14ac:knownFonts="1">
    <font>
      <sz val="11"/>
      <color theme="1"/>
      <name val="Calibri"/>
      <family val="2"/>
      <scheme val="minor"/>
    </font>
    <font>
      <sz val="9"/>
      <color theme="1"/>
      <name val="Arial"/>
      <family val="2"/>
    </font>
    <font>
      <b/>
      <sz val="11"/>
      <color theme="1"/>
      <name val="Arial"/>
      <family val="2"/>
    </font>
    <font>
      <sz val="9"/>
      <name val="Arial"/>
      <family val="2"/>
    </font>
    <font>
      <b/>
      <sz val="9"/>
      <name val="Arial"/>
      <family val="2"/>
    </font>
    <font>
      <b/>
      <sz val="10"/>
      <color indexed="9"/>
      <name val="Arial"/>
      <family val="2"/>
    </font>
    <font>
      <b/>
      <sz val="10"/>
      <name val="Arial"/>
      <family val="2"/>
    </font>
    <font>
      <sz val="10"/>
      <name val="Arial"/>
      <family val="2"/>
    </font>
    <font>
      <sz val="10"/>
      <color rgb="FF0070C0"/>
      <name val="Arial"/>
      <family val="2"/>
    </font>
    <font>
      <sz val="10"/>
      <name val="Helv"/>
    </font>
    <font>
      <sz val="10"/>
      <color theme="1"/>
      <name val="Arial"/>
      <family val="2"/>
    </font>
    <font>
      <i/>
      <sz val="9"/>
      <color rgb="FF404040"/>
      <name val="Calibri"/>
      <family val="2"/>
      <scheme val="minor"/>
    </font>
    <font>
      <b/>
      <sz val="11"/>
      <name val="Arial"/>
      <family val="2"/>
    </font>
    <font>
      <i/>
      <sz val="9"/>
      <name val="Arial"/>
      <family val="2"/>
    </font>
    <font>
      <b/>
      <sz val="8"/>
      <color theme="1"/>
      <name val="Calibri"/>
      <family val="2"/>
      <scheme val="minor"/>
    </font>
    <font>
      <sz val="8"/>
      <color theme="1"/>
      <name val="Calibri"/>
      <family val="2"/>
      <scheme val="minor"/>
    </font>
    <font>
      <sz val="8"/>
      <color rgb="FF000000"/>
      <name val="Calibri"/>
      <family val="2"/>
      <scheme val="minor"/>
    </font>
    <font>
      <i/>
      <sz val="8"/>
      <color theme="1"/>
      <name val="Calibri"/>
      <family val="2"/>
      <scheme val="minor"/>
    </font>
    <font>
      <i/>
      <sz val="8"/>
      <color rgb="FF000000"/>
      <name val="Calibri"/>
      <family val="2"/>
      <scheme val="minor"/>
    </font>
    <font>
      <sz val="11"/>
      <color theme="1"/>
      <name val="Arial"/>
      <family val="2"/>
    </font>
  </fonts>
  <fills count="7">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FFFF00"/>
        <bgColor indexed="64"/>
      </patternFill>
    </fill>
  </fills>
  <borders count="27">
    <border>
      <left/>
      <right/>
      <top/>
      <bottom/>
      <diagonal/>
    </border>
    <border>
      <left style="thin">
        <color indexed="22"/>
      </left>
      <right/>
      <top style="thin">
        <color rgb="FF000000"/>
      </top>
      <bottom style="thin">
        <color rgb="FF000000"/>
      </bottom>
      <diagonal/>
    </border>
    <border>
      <left/>
      <right/>
      <top style="thin">
        <color rgb="FF000000"/>
      </top>
      <bottom style="thin">
        <color rgb="FF000000"/>
      </bottom>
      <diagonal/>
    </border>
    <border>
      <left style="thin">
        <color indexed="22"/>
      </left>
      <right style="thin">
        <color indexed="22"/>
      </right>
      <top/>
      <bottom style="hair">
        <color rgb="FFC0C0C0"/>
      </bottom>
      <diagonal/>
    </border>
    <border>
      <left/>
      <right/>
      <top/>
      <bottom style="hair">
        <color rgb="FFC0C0C0"/>
      </bottom>
      <diagonal/>
    </border>
    <border>
      <left style="thin">
        <color indexed="22"/>
      </left>
      <right style="thin">
        <color indexed="22"/>
      </right>
      <top style="hair">
        <color rgb="FFC0C0C0"/>
      </top>
      <bottom style="thin">
        <color theme="3" tint="0.59999389629810485"/>
      </bottom>
      <diagonal/>
    </border>
    <border>
      <left/>
      <right/>
      <top style="hair">
        <color rgb="FFC0C0C0"/>
      </top>
      <bottom style="thin">
        <color theme="3" tint="0.59999389629810485"/>
      </bottom>
      <diagonal/>
    </border>
    <border>
      <left/>
      <right/>
      <top style="thin">
        <color indexed="44"/>
      </top>
      <bottom/>
      <diagonal/>
    </border>
    <border>
      <left/>
      <right/>
      <top/>
      <bottom style="thin">
        <color indexed="44"/>
      </bottom>
      <diagonal/>
    </border>
    <border>
      <left style="thin">
        <color indexed="22"/>
      </left>
      <right style="thin">
        <color indexed="22"/>
      </right>
      <top style="thin">
        <color indexed="44"/>
      </top>
      <bottom/>
      <diagonal/>
    </border>
    <border>
      <left style="thin">
        <color indexed="22"/>
      </left>
      <right/>
      <top/>
      <bottom style="hair">
        <color rgb="FFC0C0C0"/>
      </bottom>
      <diagonal/>
    </border>
    <border>
      <left style="thin">
        <color indexed="22"/>
      </left>
      <right style="thin">
        <color indexed="22"/>
      </right>
      <top/>
      <bottom style="thin">
        <color indexed="44"/>
      </bottom>
      <diagonal/>
    </border>
    <border>
      <left style="thin">
        <color indexed="22"/>
      </left>
      <right/>
      <top style="hair">
        <color rgb="FFC0C0C0"/>
      </top>
      <bottom style="thin">
        <color theme="3" tint="0.59999389629810485"/>
      </bottom>
      <diagonal/>
    </border>
    <border>
      <left style="thin">
        <color indexed="22"/>
      </left>
      <right/>
      <top style="thin">
        <color indexed="44"/>
      </top>
      <bottom/>
      <diagonal/>
    </border>
    <border>
      <left style="thin">
        <color indexed="22"/>
      </left>
      <right/>
      <top/>
      <bottom style="thin">
        <color indexed="64"/>
      </bottom>
      <diagonal/>
    </border>
    <border>
      <left style="thin">
        <color indexed="22"/>
      </left>
      <right style="thin">
        <color indexed="22"/>
      </right>
      <top style="hair">
        <color rgb="FFC0C0C0"/>
      </top>
      <bottom style="thin">
        <color indexed="64"/>
      </bottom>
      <diagonal/>
    </border>
    <border>
      <left/>
      <right/>
      <top style="hair">
        <color rgb="FFC0C0C0"/>
      </top>
      <bottom style="thin">
        <color indexed="64"/>
      </bottom>
      <diagonal/>
    </border>
    <border>
      <left style="thin">
        <color indexed="22"/>
      </left>
      <right/>
      <top/>
      <bottom/>
      <diagonal/>
    </border>
    <border>
      <left style="thin">
        <color indexed="22"/>
      </left>
      <right/>
      <top style="hair">
        <color rgb="FFC0C0C0"/>
      </top>
      <bottom style="thin">
        <color indexed="64"/>
      </bottom>
      <diagonal/>
    </border>
    <border>
      <left style="thin">
        <color indexed="9"/>
      </left>
      <right style="thin">
        <color indexed="9"/>
      </right>
      <top style="thin">
        <color indexed="64"/>
      </top>
      <bottom/>
      <diagonal/>
    </border>
    <border>
      <left style="thin">
        <color indexed="9"/>
      </left>
      <right style="thin">
        <color indexed="9"/>
      </right>
      <top/>
      <bottom/>
      <diagonal/>
    </border>
    <border>
      <left/>
      <right/>
      <top style="thin">
        <color rgb="FF000000"/>
      </top>
      <bottom/>
      <diagonal/>
    </border>
    <border>
      <left/>
      <right/>
      <top/>
      <bottom style="thin">
        <color indexed="64"/>
      </bottom>
      <diagonal/>
    </border>
    <border>
      <left/>
      <right/>
      <top/>
      <bottom style="thin">
        <color rgb="FF000000"/>
      </bottom>
      <diagonal/>
    </border>
    <border>
      <left/>
      <right/>
      <top style="dashed">
        <color rgb="FF000000"/>
      </top>
      <bottom style="thin">
        <color rgb="FF000000"/>
      </bottom>
      <diagonal/>
    </border>
    <border>
      <left/>
      <right/>
      <top style="hair">
        <color rgb="FFC0C0C0"/>
      </top>
      <bottom style="hair">
        <color rgb="FFC0C0C0"/>
      </bottom>
      <diagonal/>
    </border>
    <border>
      <left style="thin">
        <color indexed="9"/>
      </left>
      <right/>
      <top/>
      <bottom/>
      <diagonal/>
    </border>
  </borders>
  <cellStyleXfs count="2">
    <xf numFmtId="0" fontId="0" fillId="0" borderId="0"/>
    <xf numFmtId="0" fontId="9" fillId="0" borderId="0"/>
  </cellStyleXfs>
  <cellXfs count="148">
    <xf numFmtId="0" fontId="0" fillId="0" borderId="0" xfId="0"/>
    <xf numFmtId="0" fontId="1" fillId="0" borderId="0" xfId="0" applyFont="1"/>
    <xf numFmtId="0" fontId="2" fillId="0" borderId="0" xfId="0" applyFont="1" applyAlignment="1">
      <alignment horizontal="left"/>
    </xf>
    <xf numFmtId="0" fontId="3" fillId="0" borderId="0" xfId="0" applyFont="1" applyAlignment="1">
      <alignment horizontal="left"/>
    </xf>
    <xf numFmtId="0" fontId="3" fillId="0" borderId="0" xfId="0" applyFont="1"/>
    <xf numFmtId="0" fontId="3" fillId="0" borderId="0" xfId="0" applyFont="1" applyBorder="1"/>
    <xf numFmtId="0" fontId="5" fillId="3" borderId="1" xfId="0" applyFont="1" applyFill="1" applyBorder="1" applyAlignment="1">
      <alignment horizontal="center" vertical="center" wrapText="1"/>
    </xf>
    <xf numFmtId="0" fontId="6" fillId="3" borderId="2" xfId="0" applyFont="1" applyFill="1" applyBorder="1" applyAlignment="1">
      <alignment horizontal="center"/>
    </xf>
    <xf numFmtId="0" fontId="7" fillId="0" borderId="3" xfId="0" applyFont="1" applyFill="1" applyBorder="1" applyAlignment="1">
      <alignment horizontal="left" vertical="center"/>
    </xf>
    <xf numFmtId="1" fontId="7" fillId="0" borderId="4" xfId="0" applyNumberFormat="1" applyFont="1" applyFill="1" applyBorder="1" applyAlignment="1">
      <alignment horizontal="right" vertical="center"/>
    </xf>
    <xf numFmtId="2" fontId="1" fillId="0" borderId="0" xfId="0" applyNumberFormat="1" applyFont="1"/>
    <xf numFmtId="0" fontId="7" fillId="0" borderId="5" xfId="0" applyFont="1" applyFill="1" applyBorder="1" applyAlignment="1">
      <alignment horizontal="left"/>
    </xf>
    <xf numFmtId="49" fontId="7" fillId="0" borderId="6" xfId="0" applyNumberFormat="1" applyFont="1" applyFill="1" applyBorder="1" applyAlignment="1">
      <alignment horizontal="right" vertical="center"/>
    </xf>
    <xf numFmtId="0" fontId="7" fillId="4" borderId="3" xfId="0" applyFont="1" applyFill="1" applyBorder="1" applyAlignment="1">
      <alignment horizontal="left" vertical="center"/>
    </xf>
    <xf numFmtId="1" fontId="7" fillId="4" borderId="4" xfId="0" applyNumberFormat="1" applyFont="1" applyFill="1" applyBorder="1" applyAlignment="1">
      <alignment horizontal="right" vertical="center"/>
    </xf>
    <xf numFmtId="0" fontId="7" fillId="4" borderId="0" xfId="0" applyNumberFormat="1" applyFont="1" applyFill="1" applyBorder="1" applyAlignment="1">
      <alignment horizontal="right" vertical="center"/>
    </xf>
    <xf numFmtId="0" fontId="7" fillId="4" borderId="5" xfId="0" applyFont="1" applyFill="1" applyBorder="1" applyAlignment="1">
      <alignment horizontal="left"/>
    </xf>
    <xf numFmtId="49" fontId="7" fillId="4" borderId="6" xfId="0" applyNumberFormat="1" applyFont="1" applyFill="1" applyBorder="1" applyAlignment="1">
      <alignment horizontal="right" vertical="center"/>
    </xf>
    <xf numFmtId="0" fontId="7" fillId="4" borderId="6" xfId="0" applyNumberFormat="1" applyFont="1" applyFill="1" applyBorder="1" applyAlignment="1">
      <alignment horizontal="right" vertical="center"/>
    </xf>
    <xf numFmtId="1" fontId="7" fillId="0" borderId="10" xfId="0" applyNumberFormat="1" applyFont="1" applyFill="1" applyBorder="1" applyAlignment="1">
      <alignment vertical="center"/>
    </xf>
    <xf numFmtId="1" fontId="7" fillId="0" borderId="0" xfId="0" applyNumberFormat="1" applyFont="1" applyFill="1" applyBorder="1" applyAlignment="1">
      <alignment vertical="center"/>
    </xf>
    <xf numFmtId="1" fontId="7" fillId="0" borderId="6" xfId="0" applyNumberFormat="1" applyFont="1" applyFill="1" applyBorder="1" applyAlignment="1">
      <alignment horizontal="right" vertical="center"/>
    </xf>
    <xf numFmtId="1" fontId="7" fillId="0" borderId="12" xfId="0" applyNumberFormat="1" applyFont="1" applyFill="1" applyBorder="1" applyAlignment="1">
      <alignment vertical="center"/>
    </xf>
    <xf numFmtId="1" fontId="7" fillId="0" borderId="12"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2" borderId="3" xfId="0" applyFont="1" applyFill="1" applyBorder="1" applyAlignment="1">
      <alignment horizontal="left" vertical="center"/>
    </xf>
    <xf numFmtId="1" fontId="7" fillId="2" borderId="4" xfId="0" applyNumberFormat="1" applyFont="1" applyFill="1" applyBorder="1" applyAlignment="1">
      <alignment horizontal="right" vertical="center"/>
    </xf>
    <xf numFmtId="0" fontId="7" fillId="2" borderId="0" xfId="0" applyNumberFormat="1" applyFont="1" applyFill="1" applyBorder="1" applyAlignment="1">
      <alignment horizontal="right" vertical="center"/>
    </xf>
    <xf numFmtId="0" fontId="7" fillId="2" borderId="5" xfId="0" applyFont="1" applyFill="1" applyBorder="1" applyAlignment="1">
      <alignment horizontal="left"/>
    </xf>
    <xf numFmtId="49" fontId="7" fillId="2" borderId="6" xfId="0" applyNumberFormat="1" applyFont="1" applyFill="1" applyBorder="1" applyAlignment="1">
      <alignment horizontal="right" vertical="center"/>
    </xf>
    <xf numFmtId="0" fontId="7" fillId="2" borderId="6" xfId="0" applyNumberFormat="1" applyFont="1" applyFill="1" applyBorder="1" applyAlignment="1">
      <alignment horizontal="right" vertical="center"/>
    </xf>
    <xf numFmtId="0" fontId="7" fillId="0" borderId="15" xfId="0" applyFont="1" applyFill="1" applyBorder="1" applyAlignment="1">
      <alignment horizontal="left"/>
    </xf>
    <xf numFmtId="49" fontId="7" fillId="0" borderId="16" xfId="0" applyNumberFormat="1" applyFont="1" applyFill="1" applyBorder="1" applyAlignment="1">
      <alignment horizontal="right" vertical="center"/>
    </xf>
    <xf numFmtId="164" fontId="7" fillId="4" borderId="10" xfId="0" applyNumberFormat="1" applyFont="1" applyFill="1" applyBorder="1" applyAlignment="1">
      <alignment horizontal="right" vertical="center"/>
    </xf>
    <xf numFmtId="164" fontId="7" fillId="4" borderId="4" xfId="0" applyNumberFormat="1" applyFont="1" applyFill="1" applyBorder="1" applyAlignment="1">
      <alignment horizontal="right" vertical="center"/>
    </xf>
    <xf numFmtId="0" fontId="7" fillId="4" borderId="15" xfId="0" applyFont="1" applyFill="1" applyBorder="1" applyAlignment="1">
      <alignment horizontal="left"/>
    </xf>
    <xf numFmtId="1" fontId="7" fillId="4" borderId="18" xfId="0" applyNumberFormat="1" applyFont="1" applyFill="1" applyBorder="1" applyAlignment="1">
      <alignment horizontal="right" vertical="center"/>
    </xf>
    <xf numFmtId="1" fontId="7" fillId="4" borderId="16" xfId="0" applyNumberFormat="1" applyFont="1" applyFill="1" applyBorder="1" applyAlignment="1">
      <alignment horizontal="right" vertical="center"/>
    </xf>
    <xf numFmtId="164" fontId="6" fillId="0" borderId="19" xfId="1" applyNumberFormat="1" applyFont="1" applyFill="1" applyBorder="1" applyAlignment="1">
      <alignment horizontal="left"/>
    </xf>
    <xf numFmtId="164" fontId="7" fillId="0" borderId="19" xfId="1" applyNumberFormat="1" applyFont="1" applyFill="1" applyBorder="1" applyAlignment="1">
      <alignment horizontal="left"/>
    </xf>
    <xf numFmtId="164" fontId="7" fillId="0" borderId="20" xfId="1" applyNumberFormat="1" applyFont="1" applyFill="1" applyBorder="1" applyAlignment="1">
      <alignment horizontal="left"/>
    </xf>
    <xf numFmtId="0" fontId="10" fillId="0" borderId="0" xfId="0" applyFont="1"/>
    <xf numFmtId="0" fontId="8" fillId="0" borderId="0" xfId="0" applyFont="1"/>
    <xf numFmtId="164" fontId="6" fillId="0" borderId="0" xfId="1" applyNumberFormat="1" applyFont="1" applyFill="1" applyBorder="1" applyAlignment="1">
      <alignment horizontal="left"/>
    </xf>
    <xf numFmtId="164" fontId="7" fillId="0" borderId="0" xfId="1" applyNumberFormat="1" applyFont="1" applyFill="1" applyBorder="1" applyAlignment="1">
      <alignment horizontal="left"/>
    </xf>
    <xf numFmtId="164" fontId="6" fillId="5" borderId="21" xfId="1" applyNumberFormat="1" applyFont="1" applyFill="1" applyBorder="1" applyAlignment="1">
      <alignment horizontal="left"/>
    </xf>
    <xf numFmtId="0" fontId="7" fillId="5" borderId="21" xfId="0" applyFont="1" applyFill="1" applyBorder="1" applyAlignment="1">
      <alignment horizontal="center" vertical="center"/>
    </xf>
    <xf numFmtId="164" fontId="7" fillId="5" borderId="21" xfId="0" applyNumberFormat="1" applyFont="1" applyFill="1" applyBorder="1" applyAlignment="1">
      <alignment horizontal="right" vertical="center"/>
    </xf>
    <xf numFmtId="164" fontId="6" fillId="5" borderId="0" xfId="1" applyNumberFormat="1" applyFont="1" applyFill="1" applyBorder="1" applyAlignment="1">
      <alignment horizontal="left"/>
    </xf>
    <xf numFmtId="0" fontId="7" fillId="5" borderId="0" xfId="0" applyFont="1" applyFill="1" applyBorder="1" applyAlignment="1">
      <alignment horizontal="center" vertical="center"/>
    </xf>
    <xf numFmtId="164" fontId="7" fillId="5" borderId="0" xfId="0" applyNumberFormat="1" applyFont="1" applyFill="1" applyBorder="1" applyAlignment="1">
      <alignment horizontal="right" vertical="center"/>
    </xf>
    <xf numFmtId="164" fontId="6" fillId="5" borderId="22" xfId="1" applyNumberFormat="1" applyFont="1" applyFill="1" applyBorder="1" applyAlignment="1">
      <alignment horizontal="left"/>
    </xf>
    <xf numFmtId="0" fontId="7" fillId="5" borderId="22" xfId="0" applyFont="1" applyFill="1" applyBorder="1" applyAlignment="1">
      <alignment horizontal="center" vertical="center"/>
    </xf>
    <xf numFmtId="164" fontId="7" fillId="5" borderId="22" xfId="0" applyNumberFormat="1" applyFont="1" applyFill="1" applyBorder="1" applyAlignment="1">
      <alignment horizontal="right" vertical="center"/>
    </xf>
    <xf numFmtId="0" fontId="3" fillId="0" borderId="0" xfId="0" applyFont="1" applyBorder="1" applyAlignment="1">
      <alignment horizontal="center" vertical="center"/>
    </xf>
    <xf numFmtId="164" fontId="3" fillId="0" borderId="0" xfId="0" applyNumberFormat="1" applyFont="1" applyFill="1" applyBorder="1" applyAlignment="1">
      <alignment horizontal="right" vertical="center"/>
    </xf>
    <xf numFmtId="49" fontId="3" fillId="0" borderId="0" xfId="0" applyNumberFormat="1" applyFont="1" applyFill="1" applyBorder="1" applyAlignment="1">
      <alignment horizontal="right" vertical="center"/>
    </xf>
    <xf numFmtId="0" fontId="11" fillId="0" borderId="0" xfId="0" applyFont="1"/>
    <xf numFmtId="0" fontId="3" fillId="0" borderId="0" xfId="0" applyFont="1" applyBorder="1" applyAlignment="1">
      <alignment horizontal="left" vertical="top"/>
    </xf>
    <xf numFmtId="0" fontId="3" fillId="0" borderId="0" xfId="0" applyFont="1" applyAlignment="1">
      <alignment horizontal="center"/>
    </xf>
    <xf numFmtId="0" fontId="3" fillId="2" borderId="0" xfId="0" applyFont="1" applyFill="1" applyAlignment="1">
      <alignment horizontal="left"/>
    </xf>
    <xf numFmtId="0" fontId="3" fillId="0" borderId="0" xfId="0" applyFont="1" applyAlignment="1">
      <alignment horizontal="left" indent="1"/>
    </xf>
    <xf numFmtId="0" fontId="12" fillId="0" borderId="0" xfId="0" applyFont="1" applyBorder="1" applyAlignment="1">
      <alignment horizontal="left"/>
    </xf>
    <xf numFmtId="165" fontId="1" fillId="0" borderId="0" xfId="0" applyNumberFormat="1" applyFont="1"/>
    <xf numFmtId="164" fontId="0" fillId="0" borderId="0" xfId="0" applyNumberFormat="1" applyFill="1"/>
    <xf numFmtId="164" fontId="1" fillId="0" borderId="0" xfId="0" applyNumberFormat="1" applyFont="1"/>
    <xf numFmtId="0" fontId="1" fillId="0" borderId="0" xfId="0" applyFont="1" applyAlignment="1">
      <alignment horizontal="left"/>
    </xf>
    <xf numFmtId="0" fontId="4" fillId="3" borderId="21" xfId="1" applyFont="1" applyFill="1" applyBorder="1" applyAlignment="1">
      <alignment horizontal="center"/>
    </xf>
    <xf numFmtId="0" fontId="4" fillId="3" borderId="23" xfId="1" applyFont="1" applyFill="1" applyBorder="1" applyAlignment="1">
      <alignment horizontal="center"/>
    </xf>
    <xf numFmtId="0" fontId="4" fillId="3" borderId="23" xfId="1" applyFont="1" applyFill="1" applyBorder="1" applyAlignment="1">
      <alignment horizontal="right"/>
    </xf>
    <xf numFmtId="164" fontId="3" fillId="2" borderId="0" xfId="0" applyNumberFormat="1" applyFont="1" applyFill="1" applyAlignment="1">
      <alignment horizontal="left"/>
    </xf>
    <xf numFmtId="164" fontId="3" fillId="2" borderId="0" xfId="1" applyNumberFormat="1" applyFont="1" applyFill="1" applyBorder="1"/>
    <xf numFmtId="164" fontId="3" fillId="2" borderId="0" xfId="0" applyNumberFormat="1" applyFont="1" applyFill="1" applyBorder="1" applyAlignment="1">
      <alignment horizontal="left"/>
    </xf>
    <xf numFmtId="164" fontId="3" fillId="4" borderId="0" xfId="0" applyNumberFormat="1" applyFont="1" applyFill="1" applyBorder="1" applyAlignment="1">
      <alignment horizontal="left"/>
    </xf>
    <xf numFmtId="164" fontId="3" fillId="4" borderId="0" xfId="1" applyNumberFormat="1" applyFont="1" applyFill="1" applyBorder="1"/>
    <xf numFmtId="164" fontId="13" fillId="4" borderId="0" xfId="1" applyNumberFormat="1" applyFont="1" applyFill="1" applyBorder="1"/>
    <xf numFmtId="164" fontId="13" fillId="2" borderId="0" xfId="1" applyNumberFormat="1" applyFont="1" applyFill="1" applyBorder="1"/>
    <xf numFmtId="164" fontId="3" fillId="4" borderId="0" xfId="1" applyNumberFormat="1" applyFont="1" applyFill="1" applyBorder="1" applyAlignment="1">
      <alignment horizontal="right"/>
    </xf>
    <xf numFmtId="164" fontId="13" fillId="4" borderId="0" xfId="1" applyNumberFormat="1" applyFont="1" applyFill="1" applyBorder="1" applyAlignment="1">
      <alignment horizontal="right"/>
    </xf>
    <xf numFmtId="164" fontId="3" fillId="2" borderId="0" xfId="1" applyNumberFormat="1" applyFont="1" applyFill="1" applyBorder="1" applyAlignment="1">
      <alignment horizontal="right"/>
    </xf>
    <xf numFmtId="164" fontId="3" fillId="0" borderId="0" xfId="1" applyNumberFormat="1" applyFont="1" applyFill="1" applyBorder="1" applyAlignment="1">
      <alignment horizontal="right"/>
    </xf>
    <xf numFmtId="164" fontId="13" fillId="2" borderId="0" xfId="1" applyNumberFormat="1" applyFont="1" applyFill="1" applyBorder="1" applyAlignment="1">
      <alignment horizontal="right"/>
    </xf>
    <xf numFmtId="164" fontId="3" fillId="2" borderId="22" xfId="0" applyNumberFormat="1" applyFont="1" applyFill="1" applyBorder="1" applyAlignment="1">
      <alignment horizontal="left"/>
    </xf>
    <xf numFmtId="164" fontId="3" fillId="2" borderId="22" xfId="1" applyNumberFormat="1" applyFont="1" applyFill="1" applyBorder="1"/>
    <xf numFmtId="164" fontId="3" fillId="2" borderId="22" xfId="1" applyNumberFormat="1" applyFont="1" applyFill="1" applyBorder="1" applyAlignment="1">
      <alignment horizontal="right"/>
    </xf>
    <xf numFmtId="164" fontId="13" fillId="2" borderId="22" xfId="1" applyNumberFormat="1" applyFont="1" applyFill="1" applyBorder="1" applyAlignment="1">
      <alignment horizontal="right"/>
    </xf>
    <xf numFmtId="164" fontId="3" fillId="2" borderId="0" xfId="1" applyNumberFormat="1" applyFont="1" applyFill="1" applyBorder="1" applyAlignment="1">
      <alignment horizontal="left"/>
    </xf>
    <xf numFmtId="164" fontId="3" fillId="4" borderId="23" xfId="1" applyNumberFormat="1" applyFont="1" applyFill="1" applyBorder="1" applyAlignment="1">
      <alignment horizontal="left"/>
    </xf>
    <xf numFmtId="164" fontId="3" fillId="4" borderId="23" xfId="1" applyNumberFormat="1" applyFont="1" applyFill="1" applyBorder="1"/>
    <xf numFmtId="164" fontId="3" fillId="4" borderId="23" xfId="1" applyNumberFormat="1" applyFont="1" applyFill="1" applyBorder="1" applyAlignment="1">
      <alignment horizontal="right"/>
    </xf>
    <xf numFmtId="164" fontId="3" fillId="2" borderId="24" xfId="0" applyNumberFormat="1" applyFont="1" applyFill="1" applyBorder="1" applyAlignment="1">
      <alignment horizontal="left"/>
    </xf>
    <xf numFmtId="164" fontId="3" fillId="2" borderId="24" xfId="1" applyNumberFormat="1" applyFont="1" applyFill="1" applyBorder="1"/>
    <xf numFmtId="164" fontId="3" fillId="2" borderId="24" xfId="1" applyNumberFormat="1" applyFont="1" applyFill="1" applyBorder="1" applyAlignment="1">
      <alignment horizontal="right"/>
    </xf>
    <xf numFmtId="164" fontId="4" fillId="0" borderId="20" xfId="1" applyNumberFormat="1" applyFont="1" applyFill="1" applyBorder="1" applyAlignment="1">
      <alignment horizontal="left"/>
    </xf>
    <xf numFmtId="164" fontId="3" fillId="0" borderId="20" xfId="1" applyNumberFormat="1" applyFont="1" applyFill="1" applyBorder="1" applyAlignment="1">
      <alignment horizontal="left"/>
    </xf>
    <xf numFmtId="164" fontId="4" fillId="5" borderId="21" xfId="1" applyNumberFormat="1" applyFont="1" applyFill="1" applyBorder="1" applyAlignment="1">
      <alignment horizontal="left"/>
    </xf>
    <xf numFmtId="164" fontId="3" fillId="5" borderId="21" xfId="1" applyNumberFormat="1" applyFont="1" applyFill="1" applyBorder="1" applyAlignment="1"/>
    <xf numFmtId="164" fontId="4" fillId="5" borderId="0" xfId="1" applyNumberFormat="1" applyFont="1" applyFill="1" applyBorder="1" applyAlignment="1">
      <alignment horizontal="left"/>
    </xf>
    <xf numFmtId="164" fontId="3" fillId="5" borderId="0" xfId="1" applyNumberFormat="1" applyFont="1" applyFill="1" applyBorder="1" applyAlignment="1"/>
    <xf numFmtId="164" fontId="3" fillId="5" borderId="0" xfId="1" applyNumberFormat="1" applyFont="1" applyFill="1" applyBorder="1" applyAlignment="1">
      <alignment horizontal="right"/>
    </xf>
    <xf numFmtId="164" fontId="4" fillId="5" borderId="22" xfId="1" applyNumberFormat="1" applyFont="1" applyFill="1" applyBorder="1" applyAlignment="1">
      <alignment horizontal="left"/>
    </xf>
    <xf numFmtId="164" fontId="3" fillId="5" borderId="22" xfId="1" applyNumberFormat="1" applyFont="1" applyFill="1" applyBorder="1"/>
    <xf numFmtId="164" fontId="3" fillId="5" borderId="0" xfId="1" applyNumberFormat="1" applyFont="1" applyFill="1" applyBorder="1"/>
    <xf numFmtId="0" fontId="11" fillId="0" borderId="0" xfId="0" applyFont="1" applyAlignment="1">
      <alignment vertical="center"/>
    </xf>
    <xf numFmtId="0" fontId="13" fillId="0" borderId="0" xfId="0" applyFont="1" applyBorder="1" applyAlignment="1">
      <alignment horizontal="left" vertical="top"/>
    </xf>
    <xf numFmtId="0" fontId="3" fillId="0" borderId="0" xfId="0" applyFont="1" applyAlignment="1">
      <alignment horizontal="right"/>
    </xf>
    <xf numFmtId="0" fontId="3" fillId="0" borderId="0" xfId="0" applyFont="1" applyFill="1" applyAlignment="1">
      <alignment horizontal="left"/>
    </xf>
    <xf numFmtId="0" fontId="3" fillId="0" borderId="0" xfId="0" applyFont="1" applyFill="1" applyAlignment="1">
      <alignment horizontal="right"/>
    </xf>
    <xf numFmtId="0" fontId="14" fillId="0" borderId="0" xfId="0" applyFont="1" applyAlignment="1">
      <alignment horizontal="left" vertical="center"/>
    </xf>
    <xf numFmtId="0" fontId="3" fillId="2" borderId="0" xfId="0" applyFont="1" applyFill="1" applyAlignment="1"/>
    <xf numFmtId="0" fontId="3" fillId="0" borderId="0" xfId="0" applyFont="1" applyFill="1"/>
    <xf numFmtId="0" fontId="1" fillId="0" borderId="0" xfId="0" applyFont="1" applyFill="1"/>
    <xf numFmtId="0" fontId="3" fillId="2" borderId="0" xfId="0" applyFont="1" applyFill="1"/>
    <xf numFmtId="0" fontId="1" fillId="2" borderId="0" xfId="0" applyFont="1" applyFill="1"/>
    <xf numFmtId="0" fontId="14" fillId="0" borderId="0" xfId="0" applyFont="1" applyAlignment="1">
      <alignment vertical="center"/>
    </xf>
    <xf numFmtId="0" fontId="14" fillId="0" borderId="0" xfId="0" applyFont="1"/>
    <xf numFmtId="164" fontId="3" fillId="2" borderId="4" xfId="0" applyNumberFormat="1" applyFont="1" applyFill="1" applyBorder="1" applyAlignment="1">
      <alignment horizontal="left"/>
    </xf>
    <xf numFmtId="164" fontId="3" fillId="0" borderId="4" xfId="1" applyNumberFormat="1" applyFont="1" applyFill="1" applyBorder="1"/>
    <xf numFmtId="164" fontId="3" fillId="4" borderId="25" xfId="0" applyNumberFormat="1" applyFont="1" applyFill="1" applyBorder="1" applyAlignment="1">
      <alignment horizontal="left"/>
    </xf>
    <xf numFmtId="164" fontId="3" fillId="4" borderId="25" xfId="1" applyNumberFormat="1" applyFont="1" applyFill="1" applyBorder="1"/>
    <xf numFmtId="164" fontId="3" fillId="2" borderId="25" xfId="0" applyNumberFormat="1" applyFont="1" applyFill="1" applyBorder="1" applyAlignment="1">
      <alignment horizontal="left"/>
    </xf>
    <xf numFmtId="164" fontId="3" fillId="0" borderId="25" xfId="1" applyNumberFormat="1" applyFont="1" applyFill="1" applyBorder="1"/>
    <xf numFmtId="164" fontId="3" fillId="0" borderId="25" xfId="1" applyNumberFormat="1" applyFont="1" applyFill="1" applyBorder="1" applyAlignment="1"/>
    <xf numFmtId="164" fontId="3" fillId="2" borderId="25" xfId="1" applyNumberFormat="1" applyFont="1" applyFill="1" applyBorder="1"/>
    <xf numFmtId="164" fontId="3" fillId="2" borderId="16" xfId="0" applyNumberFormat="1" applyFont="1" applyFill="1" applyBorder="1" applyAlignment="1">
      <alignment horizontal="left"/>
    </xf>
    <xf numFmtId="164" fontId="3" fillId="0" borderId="16" xfId="1" applyNumberFormat="1" applyFont="1" applyFill="1" applyBorder="1"/>
    <xf numFmtId="164" fontId="3" fillId="4" borderId="16" xfId="0" applyNumberFormat="1" applyFont="1" applyFill="1" applyBorder="1" applyAlignment="1">
      <alignment horizontal="left"/>
    </xf>
    <xf numFmtId="164" fontId="3" fillId="4" borderId="16" xfId="1" applyNumberFormat="1" applyFont="1" applyFill="1" applyBorder="1"/>
    <xf numFmtId="164" fontId="3" fillId="0" borderId="23" xfId="1" applyNumberFormat="1" applyFont="1" applyFill="1" applyBorder="1"/>
    <xf numFmtId="164" fontId="3" fillId="0" borderId="23" xfId="1" applyNumberFormat="1" applyFont="1" applyFill="1" applyBorder="1" applyAlignment="1">
      <alignment horizontal="right"/>
    </xf>
    <xf numFmtId="164" fontId="3" fillId="0" borderId="20" xfId="1" applyNumberFormat="1" applyFont="1" applyFill="1" applyBorder="1"/>
    <xf numFmtId="164" fontId="3" fillId="0" borderId="20" xfId="1" applyNumberFormat="1" applyFont="1" applyFill="1" applyBorder="1" applyAlignment="1">
      <alignment horizontal="right"/>
    </xf>
    <xf numFmtId="164" fontId="3" fillId="0" borderId="26" xfId="1" applyNumberFormat="1" applyFont="1" applyFill="1" applyBorder="1" applyAlignment="1">
      <alignment horizontal="right"/>
    </xf>
    <xf numFmtId="0" fontId="4" fillId="5" borderId="22" xfId="0" applyFont="1" applyFill="1" applyBorder="1" applyAlignment="1">
      <alignment horizontal="left"/>
    </xf>
    <xf numFmtId="0" fontId="15" fillId="0" borderId="0" xfId="0" applyFont="1"/>
    <xf numFmtId="0" fontId="1" fillId="6" borderId="0" xfId="0" applyFont="1" applyFill="1"/>
    <xf numFmtId="0" fontId="7" fillId="4" borderId="7" xfId="0" applyFont="1" applyFill="1" applyBorder="1" applyAlignment="1">
      <alignment horizontal="left" vertical="center"/>
    </xf>
    <xf numFmtId="0" fontId="7" fillId="4" borderId="8" xfId="0" applyFont="1" applyFill="1" applyBorder="1" applyAlignment="1">
      <alignment horizontal="left" vertical="center"/>
    </xf>
    <xf numFmtId="0" fontId="7" fillId="0" borderId="0" xfId="0" applyFont="1" applyBorder="1" applyAlignment="1">
      <alignment horizontal="left" vertical="center"/>
    </xf>
    <xf numFmtId="0" fontId="7" fillId="0" borderId="9" xfId="0" applyFont="1" applyBorder="1" applyAlignment="1">
      <alignment horizontal="left" vertical="center"/>
    </xf>
    <xf numFmtId="0" fontId="7" fillId="0" borderId="11" xfId="0" applyFont="1" applyBorder="1" applyAlignment="1">
      <alignment horizontal="left" vertic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0" fontId="7" fillId="4" borderId="17" xfId="0" applyFont="1" applyFill="1" applyBorder="1" applyAlignment="1">
      <alignment horizontal="left" vertical="center"/>
    </xf>
    <xf numFmtId="0" fontId="7" fillId="4" borderId="14" xfId="0" applyFont="1" applyFill="1" applyBorder="1" applyAlignment="1">
      <alignment horizontal="left" vertical="center"/>
    </xf>
    <xf numFmtId="0" fontId="7" fillId="2" borderId="7" xfId="0" applyFont="1" applyFill="1" applyBorder="1" applyAlignment="1">
      <alignment horizontal="left" vertical="center"/>
    </xf>
    <xf numFmtId="0" fontId="7" fillId="2" borderId="8" xfId="0" applyFont="1" applyFill="1" applyBorder="1" applyAlignment="1">
      <alignment horizontal="left" vertical="center"/>
    </xf>
    <xf numFmtId="0" fontId="6" fillId="3" borderId="2" xfId="0" applyFont="1" applyFill="1" applyBorder="1" applyAlignment="1"/>
  </cellXfs>
  <cellStyles count="2">
    <cellStyle name="Normal_Sheet1" xfId="1" xr:uid="{00000000-0005-0000-0000-000002000000}"/>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93"/>
  <sheetViews>
    <sheetView tabSelected="1" zoomScaleNormal="100" workbookViewId="0">
      <pane xSplit="2" ySplit="1" topLeftCell="C2" activePane="bottomRight" state="frozen"/>
      <selection activeCell="AE13" sqref="AE13"/>
      <selection pane="topRight" activeCell="AE13" sqref="AE13"/>
      <selection pane="bottomLeft" activeCell="AE13" sqref="AE13"/>
      <selection pane="bottomRight" activeCell="Z16" sqref="Z16"/>
    </sheetView>
  </sheetViews>
  <sheetFormatPr baseColWidth="10" defaultColWidth="8.7109375" defaultRowHeight="12" x14ac:dyDescent="0.2"/>
  <cols>
    <col min="1" max="1" width="13.85546875" style="1" customWidth="1"/>
    <col min="2" max="2" width="9.140625" style="1" customWidth="1"/>
    <col min="3" max="24" width="5.5703125" style="1" customWidth="1"/>
    <col min="25" max="236" width="9.140625" style="1"/>
    <col min="237" max="237" width="13.85546875" style="1" customWidth="1"/>
    <col min="238" max="492" width="9.140625" style="1"/>
    <col min="493" max="493" width="13.85546875" style="1" customWidth="1"/>
    <col min="494" max="748" width="9.140625" style="1"/>
    <col min="749" max="749" width="13.85546875" style="1" customWidth="1"/>
    <col min="750" max="1004" width="9.140625" style="1"/>
    <col min="1005" max="1005" width="13.85546875" style="1" customWidth="1"/>
    <col min="1006" max="1260" width="9.140625" style="1"/>
    <col min="1261" max="1261" width="13.85546875" style="1" customWidth="1"/>
    <col min="1262" max="1516" width="9.140625" style="1"/>
    <col min="1517" max="1517" width="13.85546875" style="1" customWidth="1"/>
    <col min="1518" max="1772" width="9.140625" style="1"/>
    <col min="1773" max="1773" width="13.85546875" style="1" customWidth="1"/>
    <col min="1774" max="2028" width="9.140625" style="1"/>
    <col min="2029" max="2029" width="13.85546875" style="1" customWidth="1"/>
    <col min="2030" max="2284" width="9.140625" style="1"/>
    <col min="2285" max="2285" width="13.85546875" style="1" customWidth="1"/>
    <col min="2286" max="2540" width="9.140625" style="1"/>
    <col min="2541" max="2541" width="13.85546875" style="1" customWidth="1"/>
    <col min="2542" max="2796" width="9.140625" style="1"/>
    <col min="2797" max="2797" width="13.85546875" style="1" customWidth="1"/>
    <col min="2798" max="3052" width="9.140625" style="1"/>
    <col min="3053" max="3053" width="13.85546875" style="1" customWidth="1"/>
    <col min="3054" max="3308" width="9.140625" style="1"/>
    <col min="3309" max="3309" width="13.85546875" style="1" customWidth="1"/>
    <col min="3310" max="3564" width="9.140625" style="1"/>
    <col min="3565" max="3565" width="13.85546875" style="1" customWidth="1"/>
    <col min="3566" max="3820" width="9.140625" style="1"/>
    <col min="3821" max="3821" width="13.85546875" style="1" customWidth="1"/>
    <col min="3822" max="4076" width="9.140625" style="1"/>
    <col min="4077" max="4077" width="13.85546875" style="1" customWidth="1"/>
    <col min="4078" max="4332" width="9.140625" style="1"/>
    <col min="4333" max="4333" width="13.85546875" style="1" customWidth="1"/>
    <col min="4334" max="4588" width="9.140625" style="1"/>
    <col min="4589" max="4589" width="13.85546875" style="1" customWidth="1"/>
    <col min="4590" max="4844" width="9.140625" style="1"/>
    <col min="4845" max="4845" width="13.85546875" style="1" customWidth="1"/>
    <col min="4846" max="5100" width="9.140625" style="1"/>
    <col min="5101" max="5101" width="13.85546875" style="1" customWidth="1"/>
    <col min="5102" max="5356" width="9.140625" style="1"/>
    <col min="5357" max="5357" width="13.85546875" style="1" customWidth="1"/>
    <col min="5358" max="5612" width="9.140625" style="1"/>
    <col min="5613" max="5613" width="13.85546875" style="1" customWidth="1"/>
    <col min="5614" max="5868" width="9.140625" style="1"/>
    <col min="5869" max="5869" width="13.85546875" style="1" customWidth="1"/>
    <col min="5870" max="6124" width="9.140625" style="1"/>
    <col min="6125" max="6125" width="13.85546875" style="1" customWidth="1"/>
    <col min="6126" max="6380" width="9.140625" style="1"/>
    <col min="6381" max="6381" width="13.85546875" style="1" customWidth="1"/>
    <col min="6382" max="6636" width="9.140625" style="1"/>
    <col min="6637" max="6637" width="13.85546875" style="1" customWidth="1"/>
    <col min="6638" max="6892" width="9.140625" style="1"/>
    <col min="6893" max="6893" width="13.85546875" style="1" customWidth="1"/>
    <col min="6894" max="7148" width="9.140625" style="1"/>
    <col min="7149" max="7149" width="13.85546875" style="1" customWidth="1"/>
    <col min="7150" max="7404" width="9.140625" style="1"/>
    <col min="7405" max="7405" width="13.85546875" style="1" customWidth="1"/>
    <col min="7406" max="7660" width="9.140625" style="1"/>
    <col min="7661" max="7661" width="13.85546875" style="1" customWidth="1"/>
    <col min="7662" max="7916" width="9.140625" style="1"/>
    <col min="7917" max="7917" width="13.85546875" style="1" customWidth="1"/>
    <col min="7918" max="8172" width="9.140625" style="1"/>
    <col min="8173" max="8173" width="13.85546875" style="1" customWidth="1"/>
    <col min="8174" max="8428" width="9.140625" style="1"/>
    <col min="8429" max="8429" width="13.85546875" style="1" customWidth="1"/>
    <col min="8430" max="8684" width="9.140625" style="1"/>
    <col min="8685" max="8685" width="13.85546875" style="1" customWidth="1"/>
    <col min="8686" max="8940" width="9.140625" style="1"/>
    <col min="8941" max="8941" width="13.85546875" style="1" customWidth="1"/>
    <col min="8942" max="9196" width="9.140625" style="1"/>
    <col min="9197" max="9197" width="13.85546875" style="1" customWidth="1"/>
    <col min="9198" max="9452" width="9.140625" style="1"/>
    <col min="9453" max="9453" width="13.85546875" style="1" customWidth="1"/>
    <col min="9454" max="9708" width="9.140625" style="1"/>
    <col min="9709" max="9709" width="13.85546875" style="1" customWidth="1"/>
    <col min="9710" max="9964" width="9.140625" style="1"/>
    <col min="9965" max="9965" width="13.85546875" style="1" customWidth="1"/>
    <col min="9966" max="10220" width="9.140625" style="1"/>
    <col min="10221" max="10221" width="13.85546875" style="1" customWidth="1"/>
    <col min="10222" max="10476" width="9.140625" style="1"/>
    <col min="10477" max="10477" width="13.85546875" style="1" customWidth="1"/>
    <col min="10478" max="10732" width="9.140625" style="1"/>
    <col min="10733" max="10733" width="13.85546875" style="1" customWidth="1"/>
    <col min="10734" max="10988" width="9.140625" style="1"/>
    <col min="10989" max="10989" width="13.85546875" style="1" customWidth="1"/>
    <col min="10990" max="11244" width="9.140625" style="1"/>
    <col min="11245" max="11245" width="13.85546875" style="1" customWidth="1"/>
    <col min="11246" max="11500" width="9.140625" style="1"/>
    <col min="11501" max="11501" width="13.85546875" style="1" customWidth="1"/>
    <col min="11502" max="11756" width="9.140625" style="1"/>
    <col min="11757" max="11757" width="13.85546875" style="1" customWidth="1"/>
    <col min="11758" max="12012" width="9.140625" style="1"/>
    <col min="12013" max="12013" width="13.85546875" style="1" customWidth="1"/>
    <col min="12014" max="12268" width="9.140625" style="1"/>
    <col min="12269" max="12269" width="13.85546875" style="1" customWidth="1"/>
    <col min="12270" max="12524" width="9.140625" style="1"/>
    <col min="12525" max="12525" width="13.85546875" style="1" customWidth="1"/>
    <col min="12526" max="12780" width="9.140625" style="1"/>
    <col min="12781" max="12781" width="13.85546875" style="1" customWidth="1"/>
    <col min="12782" max="13036" width="9.140625" style="1"/>
    <col min="13037" max="13037" width="13.85546875" style="1" customWidth="1"/>
    <col min="13038" max="13292" width="9.140625" style="1"/>
    <col min="13293" max="13293" width="13.85546875" style="1" customWidth="1"/>
    <col min="13294" max="13548" width="9.140625" style="1"/>
    <col min="13549" max="13549" width="13.85546875" style="1" customWidth="1"/>
    <col min="13550" max="13804" width="9.140625" style="1"/>
    <col min="13805" max="13805" width="13.85546875" style="1" customWidth="1"/>
    <col min="13806" max="14060" width="9.140625" style="1"/>
    <col min="14061" max="14061" width="13.85546875" style="1" customWidth="1"/>
    <col min="14062" max="14316" width="9.140625" style="1"/>
    <col min="14317" max="14317" width="13.85546875" style="1" customWidth="1"/>
    <col min="14318" max="14572" width="9.140625" style="1"/>
    <col min="14573" max="14573" width="13.85546875" style="1" customWidth="1"/>
    <col min="14574" max="14828" width="9.140625" style="1"/>
    <col min="14829" max="14829" width="13.85546875" style="1" customWidth="1"/>
    <col min="14830" max="15084" width="9.140625" style="1"/>
    <col min="15085" max="15085" width="13.85546875" style="1" customWidth="1"/>
    <col min="15086" max="15340" width="9.140625" style="1"/>
    <col min="15341" max="15341" width="13.85546875" style="1" customWidth="1"/>
    <col min="15342" max="15596" width="9.140625" style="1"/>
    <col min="15597" max="15597" width="13.85546875" style="1" customWidth="1"/>
    <col min="15598" max="15852" width="9.140625" style="1"/>
    <col min="15853" max="15853" width="13.85546875" style="1" customWidth="1"/>
    <col min="15854" max="16108" width="9.140625" style="1"/>
    <col min="16109" max="16109" width="13.85546875" style="1" customWidth="1"/>
    <col min="16110" max="16360" width="9.140625" style="1"/>
    <col min="16361" max="16384" width="9.140625" style="1" customWidth="1"/>
  </cols>
  <sheetData>
    <row r="1" spans="1:25" ht="12.75" x14ac:dyDescent="0.2">
      <c r="A1" s="6" t="s">
        <v>132</v>
      </c>
      <c r="B1" s="7" t="s">
        <v>133</v>
      </c>
      <c r="C1" s="147" t="s">
        <v>134</v>
      </c>
      <c r="D1" s="147" t="s">
        <v>135</v>
      </c>
      <c r="E1" s="147" t="s">
        <v>136</v>
      </c>
      <c r="F1" s="147" t="s">
        <v>137</v>
      </c>
      <c r="G1" s="147" t="s">
        <v>138</v>
      </c>
      <c r="H1" s="147" t="s">
        <v>139</v>
      </c>
      <c r="I1" s="147" t="s">
        <v>140</v>
      </c>
      <c r="J1" s="147" t="s">
        <v>141</v>
      </c>
      <c r="K1" s="147" t="s">
        <v>142</v>
      </c>
      <c r="L1" s="147" t="s">
        <v>143</v>
      </c>
      <c r="M1" s="147" t="s">
        <v>144</v>
      </c>
      <c r="N1" s="147" t="s">
        <v>145</v>
      </c>
      <c r="O1" s="147" t="s">
        <v>146</v>
      </c>
      <c r="P1" s="147" t="s">
        <v>147</v>
      </c>
      <c r="Q1" s="147" t="s">
        <v>148</v>
      </c>
      <c r="R1" s="147" t="s">
        <v>149</v>
      </c>
      <c r="S1" s="147" t="s">
        <v>150</v>
      </c>
      <c r="T1" s="147" t="s">
        <v>151</v>
      </c>
      <c r="U1" s="147" t="s">
        <v>152</v>
      </c>
      <c r="V1" s="147" t="s">
        <v>153</v>
      </c>
      <c r="W1" s="147" t="s">
        <v>154</v>
      </c>
      <c r="X1" s="147" t="s">
        <v>155</v>
      </c>
    </row>
    <row r="2" spans="1:25" ht="12.75" x14ac:dyDescent="0.2">
      <c r="A2" s="138" t="s">
        <v>1</v>
      </c>
      <c r="B2" s="8" t="s">
        <v>2</v>
      </c>
      <c r="C2" s="9">
        <v>21</v>
      </c>
      <c r="D2" s="9">
        <v>21</v>
      </c>
      <c r="E2" s="9">
        <v>21</v>
      </c>
      <c r="F2" s="9">
        <v>21</v>
      </c>
      <c r="G2" s="9">
        <v>21</v>
      </c>
      <c r="H2" s="9">
        <v>21</v>
      </c>
      <c r="I2" s="9">
        <v>21</v>
      </c>
      <c r="J2" s="9">
        <v>21</v>
      </c>
      <c r="K2" s="9">
        <v>21</v>
      </c>
      <c r="L2" s="9">
        <v>21</v>
      </c>
      <c r="M2" s="9">
        <v>21</v>
      </c>
      <c r="N2" s="9">
        <v>21</v>
      </c>
      <c r="O2" s="9">
        <v>21</v>
      </c>
      <c r="P2" s="9">
        <v>21</v>
      </c>
      <c r="Q2" s="9">
        <v>21</v>
      </c>
      <c r="R2" s="9">
        <v>21</v>
      </c>
      <c r="S2" s="9">
        <v>21</v>
      </c>
      <c r="T2" s="9">
        <v>21</v>
      </c>
      <c r="U2" s="9">
        <v>21</v>
      </c>
      <c r="V2" s="9">
        <v>21</v>
      </c>
      <c r="W2" s="9">
        <v>21</v>
      </c>
      <c r="X2" s="9">
        <v>21</v>
      </c>
      <c r="Y2" s="10"/>
    </row>
    <row r="3" spans="1:25" ht="12.75" x14ac:dyDescent="0.2">
      <c r="A3" s="138"/>
      <c r="B3" s="11" t="s">
        <v>3</v>
      </c>
      <c r="C3" s="12" t="s">
        <v>4</v>
      </c>
      <c r="D3" s="12" t="s">
        <v>4</v>
      </c>
      <c r="E3" s="12" t="s">
        <v>4</v>
      </c>
      <c r="F3" s="12" t="s">
        <v>4</v>
      </c>
      <c r="G3" s="12" t="s">
        <v>4</v>
      </c>
      <c r="H3" s="12" t="s">
        <v>4</v>
      </c>
      <c r="I3" s="12" t="s">
        <v>4</v>
      </c>
      <c r="J3" s="12" t="s">
        <v>4</v>
      </c>
      <c r="K3" s="12" t="s">
        <v>4</v>
      </c>
      <c r="L3" s="12" t="s">
        <v>4</v>
      </c>
      <c r="M3" s="12" t="s">
        <v>4</v>
      </c>
      <c r="N3" s="12" t="s">
        <v>4</v>
      </c>
      <c r="O3" s="12" t="s">
        <v>4</v>
      </c>
      <c r="P3" s="12" t="s">
        <v>4</v>
      </c>
      <c r="Q3" s="12" t="s">
        <v>4</v>
      </c>
      <c r="R3" s="12" t="s">
        <v>4</v>
      </c>
      <c r="S3" s="12" t="s">
        <v>4</v>
      </c>
      <c r="T3" s="12" t="s">
        <v>4</v>
      </c>
      <c r="U3" s="12" t="s">
        <v>4</v>
      </c>
      <c r="V3" s="12" t="s">
        <v>4</v>
      </c>
      <c r="W3" s="12" t="s">
        <v>4</v>
      </c>
      <c r="X3" s="12" t="s">
        <v>4</v>
      </c>
      <c r="Y3" s="10"/>
    </row>
    <row r="4" spans="1:25" ht="12.75" x14ac:dyDescent="0.2">
      <c r="A4" s="136" t="s">
        <v>5</v>
      </c>
      <c r="B4" s="13" t="s">
        <v>2</v>
      </c>
      <c r="C4" s="14">
        <v>20</v>
      </c>
      <c r="D4" s="14">
        <v>20</v>
      </c>
      <c r="E4" s="14">
        <v>20</v>
      </c>
      <c r="F4" s="14">
        <v>20</v>
      </c>
      <c r="G4" s="14">
        <v>20</v>
      </c>
      <c r="H4" s="14">
        <v>20</v>
      </c>
      <c r="I4" s="14">
        <v>20</v>
      </c>
      <c r="J4" s="14">
        <v>20</v>
      </c>
      <c r="K4" s="14">
        <v>20</v>
      </c>
      <c r="L4" s="14">
        <v>20</v>
      </c>
      <c r="M4" s="14">
        <v>20</v>
      </c>
      <c r="N4" s="14">
        <v>20</v>
      </c>
      <c r="O4" s="14">
        <v>20</v>
      </c>
      <c r="P4" s="14">
        <v>20</v>
      </c>
      <c r="Q4" s="14">
        <v>20</v>
      </c>
      <c r="R4" s="14">
        <v>20</v>
      </c>
      <c r="S4" s="14">
        <v>20</v>
      </c>
      <c r="T4" s="14">
        <v>20</v>
      </c>
      <c r="U4" s="14">
        <v>20</v>
      </c>
      <c r="V4" s="14">
        <v>20</v>
      </c>
      <c r="W4" s="15">
        <v>20</v>
      </c>
      <c r="X4" s="15">
        <v>20</v>
      </c>
      <c r="Y4" s="10"/>
    </row>
    <row r="5" spans="1:25" ht="12.75" x14ac:dyDescent="0.2">
      <c r="A5" s="137"/>
      <c r="B5" s="16" t="s">
        <v>3</v>
      </c>
      <c r="C5" s="17"/>
      <c r="D5" s="17"/>
      <c r="E5" s="17"/>
      <c r="F5" s="17"/>
      <c r="G5" s="17"/>
      <c r="H5" s="17"/>
      <c r="I5" s="17"/>
      <c r="J5" s="17">
        <v>7</v>
      </c>
      <c r="K5" s="17">
        <v>7</v>
      </c>
      <c r="L5" s="17">
        <v>7</v>
      </c>
      <c r="M5" s="17">
        <v>7</v>
      </c>
      <c r="N5" s="18">
        <v>9</v>
      </c>
      <c r="O5" s="18">
        <v>9</v>
      </c>
      <c r="P5" s="18">
        <v>9</v>
      </c>
      <c r="Q5" s="18">
        <v>9</v>
      </c>
      <c r="R5" s="18">
        <v>9</v>
      </c>
      <c r="S5" s="18">
        <v>9</v>
      </c>
      <c r="T5" s="18">
        <v>9</v>
      </c>
      <c r="U5" s="17">
        <v>9</v>
      </c>
      <c r="V5" s="17">
        <v>9</v>
      </c>
      <c r="W5" s="17">
        <v>9</v>
      </c>
      <c r="X5" s="17">
        <v>9</v>
      </c>
      <c r="Y5" s="10"/>
    </row>
    <row r="6" spans="1:25" ht="12.75" x14ac:dyDescent="0.2">
      <c r="A6" s="139" t="s">
        <v>6</v>
      </c>
      <c r="B6" s="8" t="s">
        <v>2</v>
      </c>
      <c r="C6" s="9">
        <v>22</v>
      </c>
      <c r="D6" s="9">
        <v>22</v>
      </c>
      <c r="E6" s="9">
        <v>22</v>
      </c>
      <c r="F6" s="9">
        <v>22</v>
      </c>
      <c r="G6" s="9">
        <v>19</v>
      </c>
      <c r="H6" s="9">
        <v>19</v>
      </c>
      <c r="I6" s="9">
        <v>19</v>
      </c>
      <c r="J6" s="9">
        <v>19</v>
      </c>
      <c r="K6" s="9">
        <v>19</v>
      </c>
      <c r="L6" s="9">
        <v>19</v>
      </c>
      <c r="M6" s="9">
        <v>20</v>
      </c>
      <c r="N6" s="9">
        <v>20</v>
      </c>
      <c r="O6" s="9">
        <v>20</v>
      </c>
      <c r="P6" s="19">
        <v>21</v>
      </c>
      <c r="Q6" s="19">
        <v>21</v>
      </c>
      <c r="R6" s="19">
        <v>21</v>
      </c>
      <c r="S6" s="19">
        <v>21</v>
      </c>
      <c r="T6" s="19">
        <v>21</v>
      </c>
      <c r="U6" s="9">
        <v>21</v>
      </c>
      <c r="V6" s="9">
        <v>21</v>
      </c>
      <c r="W6" s="20">
        <v>21</v>
      </c>
      <c r="X6" s="20">
        <v>21</v>
      </c>
      <c r="Y6" s="10"/>
    </row>
    <row r="7" spans="1:25" ht="12.75" x14ac:dyDescent="0.2">
      <c r="A7" s="140"/>
      <c r="B7" s="11" t="s">
        <v>3</v>
      </c>
      <c r="C7" s="21" t="s">
        <v>7</v>
      </c>
      <c r="D7" s="21" t="s">
        <v>7</v>
      </c>
      <c r="E7" s="21" t="s">
        <v>7</v>
      </c>
      <c r="F7" s="21" t="s">
        <v>7</v>
      </c>
      <c r="G7" s="21" t="s">
        <v>7</v>
      </c>
      <c r="H7" s="21" t="s">
        <v>7</v>
      </c>
      <c r="I7" s="21" t="s">
        <v>7</v>
      </c>
      <c r="J7" s="21" t="s">
        <v>7</v>
      </c>
      <c r="K7" s="21" t="s">
        <v>8</v>
      </c>
      <c r="L7" s="21" t="s">
        <v>8</v>
      </c>
      <c r="M7" s="21">
        <v>10</v>
      </c>
      <c r="N7" s="21">
        <v>10</v>
      </c>
      <c r="O7" s="21">
        <v>14</v>
      </c>
      <c r="P7" s="22">
        <v>15</v>
      </c>
      <c r="Q7" s="23">
        <v>15</v>
      </c>
      <c r="R7" s="12" t="s">
        <v>9</v>
      </c>
      <c r="S7" s="12" t="s">
        <v>9</v>
      </c>
      <c r="T7" s="12" t="s">
        <v>9</v>
      </c>
      <c r="U7" s="12" t="s">
        <v>9</v>
      </c>
      <c r="V7" s="12" t="s">
        <v>9</v>
      </c>
      <c r="W7" s="12" t="s">
        <v>9</v>
      </c>
      <c r="X7" s="12" t="s">
        <v>9</v>
      </c>
      <c r="Y7" s="10"/>
    </row>
    <row r="8" spans="1:25" ht="12.75" x14ac:dyDescent="0.2">
      <c r="A8" s="136" t="s">
        <v>10</v>
      </c>
      <c r="B8" s="13" t="s">
        <v>2</v>
      </c>
      <c r="C8" s="14">
        <v>25</v>
      </c>
      <c r="D8" s="14">
        <v>25</v>
      </c>
      <c r="E8" s="14">
        <v>25</v>
      </c>
      <c r="F8" s="14">
        <v>25</v>
      </c>
      <c r="G8" s="14">
        <v>25</v>
      </c>
      <c r="H8" s="14">
        <v>25</v>
      </c>
      <c r="I8" s="14">
        <v>25</v>
      </c>
      <c r="J8" s="14">
        <v>25</v>
      </c>
      <c r="K8" s="14">
        <v>25</v>
      </c>
      <c r="L8" s="14">
        <v>25</v>
      </c>
      <c r="M8" s="14">
        <v>25</v>
      </c>
      <c r="N8" s="14">
        <v>25</v>
      </c>
      <c r="O8" s="14">
        <v>25</v>
      </c>
      <c r="P8" s="14">
        <v>25</v>
      </c>
      <c r="Q8" s="14">
        <v>25</v>
      </c>
      <c r="R8" s="14">
        <v>25</v>
      </c>
      <c r="S8" s="14">
        <v>25</v>
      </c>
      <c r="T8" s="14">
        <v>25</v>
      </c>
      <c r="U8" s="14">
        <v>25</v>
      </c>
      <c r="V8" s="14">
        <v>25</v>
      </c>
      <c r="W8" s="15">
        <v>25</v>
      </c>
      <c r="X8" s="15">
        <v>25</v>
      </c>
      <c r="Y8" s="10"/>
    </row>
    <row r="9" spans="1:25" ht="12.75" x14ac:dyDescent="0.2">
      <c r="A9" s="137"/>
      <c r="B9" s="16" t="s">
        <v>3</v>
      </c>
      <c r="C9" s="17"/>
      <c r="D9" s="17"/>
      <c r="E9" s="17"/>
      <c r="F9" s="17"/>
      <c r="G9" s="17"/>
      <c r="H9" s="17"/>
      <c r="I9" s="17"/>
      <c r="J9" s="17"/>
      <c r="K9" s="17"/>
      <c r="L9" s="17"/>
      <c r="M9" s="17"/>
      <c r="N9" s="18"/>
      <c r="O9" s="18"/>
      <c r="P9" s="18"/>
      <c r="Q9" s="18"/>
      <c r="R9" s="18"/>
      <c r="S9" s="18"/>
      <c r="T9" s="18"/>
      <c r="U9" s="17"/>
      <c r="V9" s="17"/>
      <c r="W9" s="17"/>
      <c r="X9" s="17"/>
      <c r="Y9" s="10"/>
    </row>
    <row r="10" spans="1:25" ht="12.75" x14ac:dyDescent="0.2">
      <c r="A10" s="139" t="s">
        <v>11</v>
      </c>
      <c r="B10" s="8" t="s">
        <v>2</v>
      </c>
      <c r="C10" s="9">
        <v>16</v>
      </c>
      <c r="D10" s="9">
        <v>16</v>
      </c>
      <c r="E10" s="9">
        <v>16</v>
      </c>
      <c r="F10" s="9">
        <v>16</v>
      </c>
      <c r="G10" s="9">
        <v>16</v>
      </c>
      <c r="H10" s="9">
        <v>16</v>
      </c>
      <c r="I10" s="9">
        <v>16</v>
      </c>
      <c r="J10" s="9">
        <v>19</v>
      </c>
      <c r="K10" s="9">
        <v>19</v>
      </c>
      <c r="L10" s="9">
        <v>19</v>
      </c>
      <c r="M10" s="9">
        <v>19</v>
      </c>
      <c r="N10" s="9">
        <v>19</v>
      </c>
      <c r="O10" s="9">
        <v>19</v>
      </c>
      <c r="P10" s="9">
        <v>19</v>
      </c>
      <c r="Q10" s="9">
        <v>19</v>
      </c>
      <c r="R10" s="9">
        <v>19</v>
      </c>
      <c r="S10" s="9">
        <v>19</v>
      </c>
      <c r="T10" s="9">
        <v>19</v>
      </c>
      <c r="U10" s="9">
        <v>19</v>
      </c>
      <c r="V10" s="9">
        <v>19</v>
      </c>
      <c r="W10" s="9">
        <v>19</v>
      </c>
      <c r="X10" s="9">
        <v>19</v>
      </c>
      <c r="Y10" s="10"/>
    </row>
    <row r="11" spans="1:25" ht="12.75" x14ac:dyDescent="0.2">
      <c r="A11" s="140"/>
      <c r="B11" s="11" t="s">
        <v>3</v>
      </c>
      <c r="C11" s="21">
        <v>7</v>
      </c>
      <c r="D11" s="21">
        <v>7</v>
      </c>
      <c r="E11" s="21">
        <v>7</v>
      </c>
      <c r="F11" s="21">
        <v>7</v>
      </c>
      <c r="G11" s="21">
        <v>7</v>
      </c>
      <c r="H11" s="21">
        <v>7</v>
      </c>
      <c r="I11" s="21">
        <v>7</v>
      </c>
      <c r="J11" s="21">
        <v>7</v>
      </c>
      <c r="K11" s="21">
        <v>7</v>
      </c>
      <c r="L11" s="21">
        <v>7</v>
      </c>
      <c r="M11" s="21">
        <v>7</v>
      </c>
      <c r="N11" s="21">
        <v>7</v>
      </c>
      <c r="O11" s="21">
        <v>7</v>
      </c>
      <c r="P11" s="21">
        <v>7</v>
      </c>
      <c r="Q11" s="21">
        <v>7</v>
      </c>
      <c r="R11" s="21">
        <v>7</v>
      </c>
      <c r="S11" s="21">
        <v>7</v>
      </c>
      <c r="T11" s="21">
        <v>7</v>
      </c>
      <c r="U11" s="12">
        <v>7</v>
      </c>
      <c r="V11" s="12">
        <v>7</v>
      </c>
      <c r="W11" s="12">
        <v>7</v>
      </c>
      <c r="X11" s="12">
        <v>7</v>
      </c>
      <c r="Y11" s="10"/>
    </row>
    <row r="12" spans="1:25" ht="12.75" x14ac:dyDescent="0.2">
      <c r="A12" s="136" t="s">
        <v>12</v>
      </c>
      <c r="B12" s="13" t="s">
        <v>2</v>
      </c>
      <c r="C12" s="14">
        <v>18</v>
      </c>
      <c r="D12" s="14">
        <v>18</v>
      </c>
      <c r="E12" s="14">
        <v>18</v>
      </c>
      <c r="F12" s="14">
        <v>18</v>
      </c>
      <c r="G12" s="14">
        <v>18</v>
      </c>
      <c r="H12" s="14">
        <v>18</v>
      </c>
      <c r="I12" s="14">
        <v>18</v>
      </c>
      <c r="J12" s="14">
        <v>18</v>
      </c>
      <c r="K12" s="14">
        <v>18</v>
      </c>
      <c r="L12" s="14">
        <v>20</v>
      </c>
      <c r="M12" s="14">
        <v>20</v>
      </c>
      <c r="N12" s="14">
        <v>20</v>
      </c>
      <c r="O12" s="14">
        <v>20</v>
      </c>
      <c r="P12" s="14">
        <v>20</v>
      </c>
      <c r="Q12" s="14">
        <v>20</v>
      </c>
      <c r="R12" s="14">
        <v>20</v>
      </c>
      <c r="S12" s="14">
        <v>20</v>
      </c>
      <c r="T12" s="14">
        <v>20</v>
      </c>
      <c r="U12" s="14">
        <v>20</v>
      </c>
      <c r="V12" s="14">
        <v>20</v>
      </c>
      <c r="W12" s="15">
        <v>20</v>
      </c>
      <c r="X12" s="15">
        <v>20</v>
      </c>
      <c r="Y12" s="10"/>
    </row>
    <row r="13" spans="1:25" ht="12.75" x14ac:dyDescent="0.2">
      <c r="A13" s="137"/>
      <c r="B13" s="16" t="s">
        <v>3</v>
      </c>
      <c r="C13" s="17" t="s">
        <v>7</v>
      </c>
      <c r="D13" s="17" t="s">
        <v>7</v>
      </c>
      <c r="E13" s="17" t="s">
        <v>7</v>
      </c>
      <c r="F13" s="17" t="s">
        <v>7</v>
      </c>
      <c r="G13" s="17" t="s">
        <v>7</v>
      </c>
      <c r="H13" s="17" t="s">
        <v>7</v>
      </c>
      <c r="I13" s="17" t="s">
        <v>7</v>
      </c>
      <c r="J13" s="17" t="s">
        <v>7</v>
      </c>
      <c r="K13" s="17" t="s">
        <v>7</v>
      </c>
      <c r="L13" s="17" t="s">
        <v>8</v>
      </c>
      <c r="M13" s="17">
        <v>9</v>
      </c>
      <c r="N13" s="18">
        <v>9</v>
      </c>
      <c r="O13" s="18">
        <v>9</v>
      </c>
      <c r="P13" s="18">
        <v>9</v>
      </c>
      <c r="Q13" s="18">
        <v>9</v>
      </c>
      <c r="R13" s="18">
        <v>9</v>
      </c>
      <c r="S13" s="18">
        <v>9</v>
      </c>
      <c r="T13" s="18">
        <v>9</v>
      </c>
      <c r="U13" s="17">
        <v>9</v>
      </c>
      <c r="V13" s="17">
        <v>9</v>
      </c>
      <c r="W13" s="17">
        <v>9</v>
      </c>
      <c r="X13" s="17" t="s">
        <v>8</v>
      </c>
      <c r="Y13" s="10"/>
    </row>
    <row r="14" spans="1:25" ht="12.75" x14ac:dyDescent="0.2">
      <c r="A14" s="139" t="s">
        <v>13</v>
      </c>
      <c r="B14" s="8" t="s">
        <v>2</v>
      </c>
      <c r="C14" s="9">
        <v>21</v>
      </c>
      <c r="D14" s="9">
        <v>20</v>
      </c>
      <c r="E14" s="9">
        <v>21</v>
      </c>
      <c r="F14" s="9">
        <v>21</v>
      </c>
      <c r="G14" s="9">
        <v>21</v>
      </c>
      <c r="H14" s="9">
        <v>21</v>
      </c>
      <c r="I14" s="9">
        <v>21</v>
      </c>
      <c r="J14" s="9">
        <v>21</v>
      </c>
      <c r="K14" s="9">
        <v>21</v>
      </c>
      <c r="L14" s="9">
        <v>21.5</v>
      </c>
      <c r="M14" s="9">
        <v>21</v>
      </c>
      <c r="N14" s="9">
        <v>21</v>
      </c>
      <c r="O14" s="9">
        <v>23</v>
      </c>
      <c r="P14" s="19">
        <v>23</v>
      </c>
      <c r="Q14" s="19">
        <v>23</v>
      </c>
      <c r="R14" s="19">
        <v>23</v>
      </c>
      <c r="S14" s="19">
        <v>23</v>
      </c>
      <c r="T14" s="19">
        <v>23</v>
      </c>
      <c r="U14" s="9">
        <v>23</v>
      </c>
      <c r="V14" s="9">
        <v>23</v>
      </c>
      <c r="W14" s="20">
        <v>23</v>
      </c>
      <c r="X14" s="20">
        <v>23</v>
      </c>
      <c r="Y14" s="10"/>
    </row>
    <row r="15" spans="1:25" ht="12.75" x14ac:dyDescent="0.2">
      <c r="A15" s="140"/>
      <c r="B15" s="11" t="s">
        <v>3</v>
      </c>
      <c r="C15" s="21" t="s">
        <v>14</v>
      </c>
      <c r="D15" s="21" t="s">
        <v>14</v>
      </c>
      <c r="E15" s="21" t="s">
        <v>14</v>
      </c>
      <c r="F15" s="21" t="s">
        <v>15</v>
      </c>
      <c r="G15" s="21" t="s">
        <v>15</v>
      </c>
      <c r="H15" s="21" t="s">
        <v>15</v>
      </c>
      <c r="I15" s="21" t="s">
        <v>15</v>
      </c>
      <c r="J15" s="21" t="s">
        <v>15</v>
      </c>
      <c r="K15" s="21" t="s">
        <v>15</v>
      </c>
      <c r="L15" s="21" t="s">
        <v>15</v>
      </c>
      <c r="M15" s="21" t="s">
        <v>15</v>
      </c>
      <c r="N15" s="21" t="s">
        <v>16</v>
      </c>
      <c r="O15" s="21" t="s">
        <v>16</v>
      </c>
      <c r="P15" s="22" t="s">
        <v>16</v>
      </c>
      <c r="Q15" s="23" t="s">
        <v>16</v>
      </c>
      <c r="R15" s="12" t="s">
        <v>16</v>
      </c>
      <c r="S15" s="12" t="s">
        <v>16</v>
      </c>
      <c r="T15" s="12" t="s">
        <v>16</v>
      </c>
      <c r="U15" s="12" t="s">
        <v>16</v>
      </c>
      <c r="V15" s="12" t="s">
        <v>16</v>
      </c>
      <c r="W15" s="12" t="s">
        <v>16</v>
      </c>
      <c r="X15" s="12" t="s">
        <v>16</v>
      </c>
      <c r="Y15" s="10"/>
    </row>
    <row r="16" spans="1:25" ht="12.75" x14ac:dyDescent="0.2">
      <c r="A16" s="136" t="s">
        <v>17</v>
      </c>
      <c r="B16" s="13" t="s">
        <v>2</v>
      </c>
      <c r="C16" s="14">
        <v>18</v>
      </c>
      <c r="D16" s="14">
        <v>18</v>
      </c>
      <c r="E16" s="14">
        <v>18</v>
      </c>
      <c r="F16" s="14">
        <v>18</v>
      </c>
      <c r="G16" s="14">
        <v>18</v>
      </c>
      <c r="H16" s="14">
        <v>19</v>
      </c>
      <c r="I16" s="14">
        <v>19</v>
      </c>
      <c r="J16" s="14">
        <v>19</v>
      </c>
      <c r="K16" s="14">
        <v>19</v>
      </c>
      <c r="L16" s="14">
        <v>19</v>
      </c>
      <c r="M16" s="14">
        <v>23</v>
      </c>
      <c r="N16" s="14">
        <v>23</v>
      </c>
      <c r="O16" s="14">
        <v>23</v>
      </c>
      <c r="P16" s="14">
        <v>23</v>
      </c>
      <c r="Q16" s="14">
        <v>23</v>
      </c>
      <c r="R16" s="14">
        <v>23</v>
      </c>
      <c r="S16" s="14">
        <v>23</v>
      </c>
      <c r="T16" s="14">
        <v>24</v>
      </c>
      <c r="U16" s="14">
        <v>24</v>
      </c>
      <c r="V16" s="14">
        <v>24</v>
      </c>
      <c r="W16" s="15">
        <v>24</v>
      </c>
      <c r="X16" s="15">
        <v>24</v>
      </c>
      <c r="Y16" s="10"/>
    </row>
    <row r="17" spans="1:25" ht="12.75" x14ac:dyDescent="0.2">
      <c r="A17" s="137"/>
      <c r="B17" s="16" t="s">
        <v>3</v>
      </c>
      <c r="C17" s="17" t="s">
        <v>18</v>
      </c>
      <c r="D17" s="17" t="s">
        <v>18</v>
      </c>
      <c r="E17" s="17" t="s">
        <v>18</v>
      </c>
      <c r="F17" s="17" t="s">
        <v>18</v>
      </c>
      <c r="G17" s="17" t="s">
        <v>18</v>
      </c>
      <c r="H17" s="17">
        <v>9</v>
      </c>
      <c r="I17" s="17">
        <v>9</v>
      </c>
      <c r="J17" s="17">
        <v>9</v>
      </c>
      <c r="K17" s="17">
        <v>9</v>
      </c>
      <c r="L17" s="17">
        <v>9</v>
      </c>
      <c r="M17" s="17" t="s">
        <v>19</v>
      </c>
      <c r="N17" s="18" t="s">
        <v>20</v>
      </c>
      <c r="O17" s="18" t="s">
        <v>20</v>
      </c>
      <c r="P17" s="18" t="s">
        <v>20</v>
      </c>
      <c r="Q17" s="18" t="s">
        <v>20</v>
      </c>
      <c r="R17" s="18" t="s">
        <v>20</v>
      </c>
      <c r="S17" s="18" t="s">
        <v>21</v>
      </c>
      <c r="T17" s="18" t="s">
        <v>21</v>
      </c>
      <c r="U17" s="17" t="s">
        <v>21</v>
      </c>
      <c r="V17" s="17" t="s">
        <v>21</v>
      </c>
      <c r="W17" s="17" t="s">
        <v>21</v>
      </c>
      <c r="X17" s="17" t="s">
        <v>21</v>
      </c>
      <c r="Y17" s="10"/>
    </row>
    <row r="18" spans="1:25" ht="12.75" x14ac:dyDescent="0.2">
      <c r="A18" s="139" t="s">
        <v>22</v>
      </c>
      <c r="B18" s="8" t="s">
        <v>2</v>
      </c>
      <c r="C18" s="9">
        <v>16</v>
      </c>
      <c r="D18" s="9">
        <v>16</v>
      </c>
      <c r="E18" s="9">
        <v>16</v>
      </c>
      <c r="F18" s="9">
        <v>16</v>
      </c>
      <c r="G18" s="9">
        <v>16</v>
      </c>
      <c r="H18" s="9">
        <v>16</v>
      </c>
      <c r="I18" s="9">
        <v>16</v>
      </c>
      <c r="J18" s="9">
        <v>16</v>
      </c>
      <c r="K18" s="9">
        <v>16</v>
      </c>
      <c r="L18" s="9">
        <v>16</v>
      </c>
      <c r="M18" s="9">
        <v>18</v>
      </c>
      <c r="N18" s="9">
        <v>18</v>
      </c>
      <c r="O18" s="9">
        <v>18</v>
      </c>
      <c r="P18" s="9">
        <v>21</v>
      </c>
      <c r="Q18" s="9">
        <v>21</v>
      </c>
      <c r="R18" s="9">
        <v>21</v>
      </c>
      <c r="S18" s="9">
        <v>21</v>
      </c>
      <c r="T18" s="9">
        <v>21</v>
      </c>
      <c r="U18" s="9">
        <v>21</v>
      </c>
      <c r="V18" s="9">
        <v>21</v>
      </c>
      <c r="W18" s="9">
        <v>21</v>
      </c>
      <c r="X18" s="9">
        <v>21</v>
      </c>
      <c r="Y18" s="10"/>
    </row>
    <row r="19" spans="1:25" ht="12.75" x14ac:dyDescent="0.2">
      <c r="A19" s="140"/>
      <c r="B19" s="11" t="s">
        <v>3</v>
      </c>
      <c r="C19" s="12">
        <v>7</v>
      </c>
      <c r="D19" s="12">
        <v>7</v>
      </c>
      <c r="E19" s="12">
        <v>7</v>
      </c>
      <c r="F19" s="12">
        <v>7</v>
      </c>
      <c r="G19" s="12">
        <v>7</v>
      </c>
      <c r="H19" s="12">
        <v>7</v>
      </c>
      <c r="I19" s="12">
        <v>7</v>
      </c>
      <c r="J19" s="12">
        <v>7</v>
      </c>
      <c r="K19" s="12">
        <v>7</v>
      </c>
      <c r="L19" s="12">
        <v>7</v>
      </c>
      <c r="M19" s="24">
        <v>8</v>
      </c>
      <c r="N19" s="12">
        <v>8</v>
      </c>
      <c r="O19" s="12">
        <v>8</v>
      </c>
      <c r="P19" s="12" t="s">
        <v>23</v>
      </c>
      <c r="Q19" s="12" t="s">
        <v>23</v>
      </c>
      <c r="R19" s="12" t="s">
        <v>23</v>
      </c>
      <c r="S19" s="12" t="s">
        <v>23</v>
      </c>
      <c r="T19" s="12" t="s">
        <v>23</v>
      </c>
      <c r="U19" s="12" t="s">
        <v>23</v>
      </c>
      <c r="V19" s="12" t="s">
        <v>23</v>
      </c>
      <c r="W19" s="12" t="s">
        <v>23</v>
      </c>
      <c r="X19" s="12" t="s">
        <v>23</v>
      </c>
      <c r="Y19" s="10"/>
    </row>
    <row r="20" spans="1:25" ht="12.75" x14ac:dyDescent="0.2">
      <c r="A20" s="136" t="s">
        <v>24</v>
      </c>
      <c r="B20" s="13" t="s">
        <v>2</v>
      </c>
      <c r="C20" s="14">
        <v>19.600000000000001</v>
      </c>
      <c r="D20" s="14">
        <v>19.600000000000001</v>
      </c>
      <c r="E20" s="14">
        <v>19.600000000000001</v>
      </c>
      <c r="F20" s="14">
        <v>19.600000000000001</v>
      </c>
      <c r="G20" s="14">
        <v>19.600000000000001</v>
      </c>
      <c r="H20" s="14">
        <v>19.600000000000001</v>
      </c>
      <c r="I20" s="14">
        <v>19.600000000000001</v>
      </c>
      <c r="J20" s="14">
        <v>19.600000000000001</v>
      </c>
      <c r="K20" s="14">
        <v>19.600000000000001</v>
      </c>
      <c r="L20" s="14">
        <v>19.600000000000001</v>
      </c>
      <c r="M20" s="14">
        <v>19.600000000000001</v>
      </c>
      <c r="N20" s="14">
        <v>19.600000000000001</v>
      </c>
      <c r="O20" s="14">
        <v>19.600000000000001</v>
      </c>
      <c r="P20" s="14">
        <v>19.600000000000001</v>
      </c>
      <c r="Q20" s="14">
        <v>20</v>
      </c>
      <c r="R20" s="14">
        <v>20</v>
      </c>
      <c r="S20" s="14">
        <v>20</v>
      </c>
      <c r="T20" s="14">
        <v>20</v>
      </c>
      <c r="U20" s="14">
        <v>20</v>
      </c>
      <c r="V20" s="14">
        <v>20</v>
      </c>
      <c r="W20" s="15">
        <v>20</v>
      </c>
      <c r="X20" s="15">
        <v>20</v>
      </c>
      <c r="Y20" s="10"/>
    </row>
    <row r="21" spans="1:25" ht="12.75" x14ac:dyDescent="0.2">
      <c r="A21" s="137"/>
      <c r="B21" s="16" t="s">
        <v>3</v>
      </c>
      <c r="C21" s="17">
        <v>5.5</v>
      </c>
      <c r="D21" s="17">
        <v>5.5</v>
      </c>
      <c r="E21" s="17">
        <v>5.5</v>
      </c>
      <c r="F21" s="17">
        <v>5.5</v>
      </c>
      <c r="G21" s="17">
        <v>5.5</v>
      </c>
      <c r="H21" s="17">
        <v>5.5</v>
      </c>
      <c r="I21" s="17">
        <v>5.5</v>
      </c>
      <c r="J21" s="17">
        <v>5.5</v>
      </c>
      <c r="K21" s="17">
        <v>5.5</v>
      </c>
      <c r="L21" s="17">
        <v>5.5</v>
      </c>
      <c r="M21" s="17">
        <v>5.5</v>
      </c>
      <c r="N21" s="18">
        <v>5.5</v>
      </c>
      <c r="O21" s="18" t="s">
        <v>25</v>
      </c>
      <c r="P21" s="18" t="s">
        <v>25</v>
      </c>
      <c r="Q21" s="18" t="s">
        <v>26</v>
      </c>
      <c r="R21" s="18" t="s">
        <v>26</v>
      </c>
      <c r="S21" s="18" t="s">
        <v>26</v>
      </c>
      <c r="T21" s="18" t="s">
        <v>26</v>
      </c>
      <c r="U21" s="17" t="s">
        <v>26</v>
      </c>
      <c r="V21" s="17" t="s">
        <v>26</v>
      </c>
      <c r="W21" s="17" t="s">
        <v>26</v>
      </c>
      <c r="X21" s="17" t="s">
        <v>26</v>
      </c>
      <c r="Y21" s="10"/>
    </row>
    <row r="22" spans="1:25" ht="12.75" x14ac:dyDescent="0.2">
      <c r="A22" s="139" t="s">
        <v>27</v>
      </c>
      <c r="B22" s="8" t="s">
        <v>2</v>
      </c>
      <c r="C22" s="9">
        <v>22</v>
      </c>
      <c r="D22" s="9">
        <v>22</v>
      </c>
      <c r="E22" s="9">
        <v>22</v>
      </c>
      <c r="F22" s="9">
        <v>22</v>
      </c>
      <c r="G22" s="9">
        <v>22</v>
      </c>
      <c r="H22" s="9">
        <v>22</v>
      </c>
      <c r="I22" s="9">
        <v>22</v>
      </c>
      <c r="J22" s="9">
        <v>22</v>
      </c>
      <c r="K22" s="9">
        <v>22</v>
      </c>
      <c r="L22" s="9">
        <v>22</v>
      </c>
      <c r="M22" s="9">
        <v>23</v>
      </c>
      <c r="N22" s="9">
        <v>23</v>
      </c>
      <c r="O22" s="9">
        <v>25</v>
      </c>
      <c r="P22" s="19">
        <v>25</v>
      </c>
      <c r="Q22" s="19">
        <v>25</v>
      </c>
      <c r="R22" s="19">
        <v>25</v>
      </c>
      <c r="S22" s="19">
        <v>25</v>
      </c>
      <c r="T22" s="19">
        <v>25</v>
      </c>
      <c r="U22" s="9">
        <v>25</v>
      </c>
      <c r="V22" s="9">
        <v>25</v>
      </c>
      <c r="W22" s="20">
        <v>25</v>
      </c>
      <c r="X22" s="20">
        <v>25</v>
      </c>
      <c r="Y22" s="10"/>
    </row>
    <row r="23" spans="1:25" ht="12.75" x14ac:dyDescent="0.2">
      <c r="A23" s="140"/>
      <c r="B23" s="11" t="s">
        <v>3</v>
      </c>
      <c r="C23" s="21"/>
      <c r="D23" s="21"/>
      <c r="E23" s="21"/>
      <c r="F23" s="21"/>
      <c r="G23" s="21"/>
      <c r="H23" s="21"/>
      <c r="I23" s="21" t="s">
        <v>23</v>
      </c>
      <c r="J23" s="21" t="s">
        <v>23</v>
      </c>
      <c r="K23" s="21" t="s">
        <v>23</v>
      </c>
      <c r="L23" s="21" t="s">
        <v>23</v>
      </c>
      <c r="M23" s="21" t="s">
        <v>23</v>
      </c>
      <c r="N23" s="21" t="s">
        <v>23</v>
      </c>
      <c r="O23" s="21" t="s">
        <v>23</v>
      </c>
      <c r="P23" s="22" t="s">
        <v>28</v>
      </c>
      <c r="Q23" s="23" t="s">
        <v>29</v>
      </c>
      <c r="R23" s="12" t="s">
        <v>29</v>
      </c>
      <c r="S23" s="12" t="s">
        <v>29</v>
      </c>
      <c r="T23" s="12" t="s">
        <v>29</v>
      </c>
      <c r="U23" s="12" t="s">
        <v>29</v>
      </c>
      <c r="V23" s="12" t="s">
        <v>29</v>
      </c>
      <c r="W23" s="12" t="s">
        <v>29</v>
      </c>
      <c r="X23" s="12" t="s">
        <v>29</v>
      </c>
      <c r="Y23" s="10"/>
    </row>
    <row r="24" spans="1:25" ht="12.75" x14ac:dyDescent="0.2">
      <c r="A24" s="136" t="s">
        <v>30</v>
      </c>
      <c r="B24" s="13" t="s">
        <v>2</v>
      </c>
      <c r="C24" s="14">
        <v>20</v>
      </c>
      <c r="D24" s="14">
        <v>20</v>
      </c>
      <c r="E24" s="14">
        <v>20</v>
      </c>
      <c r="F24" s="14">
        <v>20</v>
      </c>
      <c r="G24" s="14">
        <v>20</v>
      </c>
      <c r="H24" s="14">
        <v>20</v>
      </c>
      <c r="I24" s="14">
        <v>20</v>
      </c>
      <c r="J24" s="14">
        <v>20</v>
      </c>
      <c r="K24" s="14">
        <v>20</v>
      </c>
      <c r="L24" s="14">
        <v>20</v>
      </c>
      <c r="M24" s="14">
        <v>20</v>
      </c>
      <c r="N24" s="14">
        <v>20</v>
      </c>
      <c r="O24" s="14">
        <v>21</v>
      </c>
      <c r="P24" s="14">
        <v>21</v>
      </c>
      <c r="Q24" s="14">
        <v>22</v>
      </c>
      <c r="R24" s="14">
        <v>22</v>
      </c>
      <c r="S24" s="14">
        <v>22</v>
      </c>
      <c r="T24" s="14">
        <v>22</v>
      </c>
      <c r="U24" s="14">
        <v>22</v>
      </c>
      <c r="V24" s="14">
        <v>22</v>
      </c>
      <c r="W24" s="15">
        <v>22</v>
      </c>
      <c r="X24" s="15">
        <v>22</v>
      </c>
      <c r="Y24" s="10"/>
    </row>
    <row r="25" spans="1:25" ht="12.75" x14ac:dyDescent="0.2">
      <c r="A25" s="137"/>
      <c r="B25" s="16" t="s">
        <v>3</v>
      </c>
      <c r="C25" s="17">
        <v>10</v>
      </c>
      <c r="D25" s="17">
        <v>10</v>
      </c>
      <c r="E25" s="17">
        <v>10</v>
      </c>
      <c r="F25" s="17">
        <v>10</v>
      </c>
      <c r="G25" s="17">
        <v>10</v>
      </c>
      <c r="H25" s="17">
        <v>10</v>
      </c>
      <c r="I25" s="17">
        <v>10</v>
      </c>
      <c r="J25" s="17">
        <v>10</v>
      </c>
      <c r="K25" s="17">
        <v>10</v>
      </c>
      <c r="L25" s="17">
        <v>10</v>
      </c>
      <c r="M25" s="17">
        <v>10</v>
      </c>
      <c r="N25" s="18">
        <v>10</v>
      </c>
      <c r="O25" s="18" t="s">
        <v>23</v>
      </c>
      <c r="P25" s="18" t="s">
        <v>23</v>
      </c>
      <c r="Q25" s="18" t="s">
        <v>23</v>
      </c>
      <c r="R25" s="18" t="s">
        <v>23</v>
      </c>
      <c r="S25" s="18" t="s">
        <v>28</v>
      </c>
      <c r="T25" s="18" t="s">
        <v>28</v>
      </c>
      <c r="U25" s="17" t="s">
        <v>28</v>
      </c>
      <c r="V25" s="17" t="s">
        <v>28</v>
      </c>
      <c r="W25" s="17" t="s">
        <v>28</v>
      </c>
      <c r="X25" s="17" t="s">
        <v>28</v>
      </c>
      <c r="Y25" s="10"/>
    </row>
    <row r="26" spans="1:25" ht="12.75" x14ac:dyDescent="0.2">
      <c r="A26" s="139" t="s">
        <v>31</v>
      </c>
      <c r="B26" s="8" t="s">
        <v>2</v>
      </c>
      <c r="C26" s="9">
        <v>10</v>
      </c>
      <c r="D26" s="9">
        <v>10</v>
      </c>
      <c r="E26" s="9">
        <v>13</v>
      </c>
      <c r="F26" s="9">
        <v>15</v>
      </c>
      <c r="G26" s="9">
        <v>15</v>
      </c>
      <c r="H26" s="9">
        <v>15</v>
      </c>
      <c r="I26" s="9">
        <v>15</v>
      </c>
      <c r="J26" s="9">
        <v>15</v>
      </c>
      <c r="K26" s="9">
        <v>15</v>
      </c>
      <c r="L26" s="9">
        <v>15</v>
      </c>
      <c r="M26" s="9">
        <v>15</v>
      </c>
      <c r="N26" s="9">
        <v>15</v>
      </c>
      <c r="O26" s="9">
        <v>17</v>
      </c>
      <c r="P26" s="9">
        <v>18</v>
      </c>
      <c r="Q26" s="9">
        <v>19</v>
      </c>
      <c r="R26" s="9">
        <v>19</v>
      </c>
      <c r="S26" s="9">
        <v>19</v>
      </c>
      <c r="T26" s="9">
        <v>19</v>
      </c>
      <c r="U26" s="9">
        <v>19</v>
      </c>
      <c r="V26" s="9">
        <v>19</v>
      </c>
      <c r="W26" s="9">
        <v>19</v>
      </c>
      <c r="X26" s="9">
        <v>19</v>
      </c>
      <c r="Y26" s="10"/>
    </row>
    <row r="27" spans="1:25" ht="12.75" x14ac:dyDescent="0.2">
      <c r="A27" s="140"/>
      <c r="B27" s="11" t="s">
        <v>3</v>
      </c>
      <c r="C27" s="12" t="s">
        <v>7</v>
      </c>
      <c r="D27" s="12" t="s">
        <v>7</v>
      </c>
      <c r="E27" s="12" t="s">
        <v>7</v>
      </c>
      <c r="F27" s="12" t="s">
        <v>7</v>
      </c>
      <c r="G27" s="12" t="s">
        <v>7</v>
      </c>
      <c r="H27" s="12" t="s">
        <v>32</v>
      </c>
      <c r="I27" s="12" t="s">
        <v>32</v>
      </c>
      <c r="J27" s="12" t="s">
        <v>32</v>
      </c>
      <c r="K27" s="12" t="s">
        <v>32</v>
      </c>
      <c r="L27" s="12" t="s">
        <v>32</v>
      </c>
      <c r="M27" s="12" t="s">
        <v>32</v>
      </c>
      <c r="N27" s="12" t="s">
        <v>32</v>
      </c>
      <c r="O27" s="12" t="s">
        <v>32</v>
      </c>
      <c r="P27" s="12" t="s">
        <v>32</v>
      </c>
      <c r="Q27" s="12" t="s">
        <v>33</v>
      </c>
      <c r="R27" s="12" t="s">
        <v>33</v>
      </c>
      <c r="S27" s="12" t="s">
        <v>33</v>
      </c>
      <c r="T27" s="12" t="s">
        <v>33</v>
      </c>
      <c r="U27" s="12" t="s">
        <v>33</v>
      </c>
      <c r="V27" s="12" t="s">
        <v>33</v>
      </c>
      <c r="W27" s="12" t="s">
        <v>33</v>
      </c>
      <c r="X27" s="12" t="s">
        <v>33</v>
      </c>
      <c r="Y27" s="10"/>
    </row>
    <row r="28" spans="1:25" ht="12.75" x14ac:dyDescent="0.2">
      <c r="A28" s="136" t="s">
        <v>34</v>
      </c>
      <c r="B28" s="13" t="s">
        <v>2</v>
      </c>
      <c r="C28" s="14">
        <v>18</v>
      </c>
      <c r="D28" s="14">
        <v>18</v>
      </c>
      <c r="E28" s="14">
        <v>18</v>
      </c>
      <c r="F28" s="14">
        <v>18</v>
      </c>
      <c r="G28" s="14">
        <v>18</v>
      </c>
      <c r="H28" s="14">
        <v>18</v>
      </c>
      <c r="I28" s="14">
        <v>18</v>
      </c>
      <c r="J28" s="14">
        <v>18</v>
      </c>
      <c r="K28" s="14">
        <v>18</v>
      </c>
      <c r="L28" s="14">
        <v>21</v>
      </c>
      <c r="M28" s="14">
        <v>21</v>
      </c>
      <c r="N28" s="14">
        <v>22</v>
      </c>
      <c r="O28" s="14">
        <v>22</v>
      </c>
      <c r="P28" s="14">
        <v>21</v>
      </c>
      <c r="Q28" s="14">
        <v>21</v>
      </c>
      <c r="R28" s="14">
        <v>21</v>
      </c>
      <c r="S28" s="14">
        <v>21</v>
      </c>
      <c r="T28" s="14">
        <v>21</v>
      </c>
      <c r="U28" s="14">
        <v>21</v>
      </c>
      <c r="V28" s="14">
        <v>21</v>
      </c>
      <c r="W28" s="15">
        <v>21</v>
      </c>
      <c r="X28" s="15">
        <v>21</v>
      </c>
      <c r="Y28" s="10"/>
    </row>
    <row r="29" spans="1:25" ht="12.75" x14ac:dyDescent="0.2">
      <c r="A29" s="137"/>
      <c r="B29" s="16" t="s">
        <v>3</v>
      </c>
      <c r="C29" s="17"/>
      <c r="D29" s="17"/>
      <c r="E29" s="17"/>
      <c r="F29" s="17" t="s">
        <v>8</v>
      </c>
      <c r="G29" s="17" t="s">
        <v>7</v>
      </c>
      <c r="H29" s="17" t="s">
        <v>7</v>
      </c>
      <c r="I29" s="17" t="s">
        <v>7</v>
      </c>
      <c r="J29" s="17" t="s">
        <v>7</v>
      </c>
      <c r="K29" s="17" t="s">
        <v>7</v>
      </c>
      <c r="L29" s="17" t="s">
        <v>23</v>
      </c>
      <c r="M29" s="17">
        <v>10</v>
      </c>
      <c r="N29" s="18">
        <v>12</v>
      </c>
      <c r="O29" s="18">
        <v>12</v>
      </c>
      <c r="P29" s="18">
        <v>12</v>
      </c>
      <c r="Q29" s="18">
        <v>12</v>
      </c>
      <c r="R29" s="18">
        <v>12</v>
      </c>
      <c r="S29" s="18">
        <v>12</v>
      </c>
      <c r="T29" s="18">
        <v>12</v>
      </c>
      <c r="U29" s="17" t="s">
        <v>35</v>
      </c>
      <c r="V29" s="17" t="s">
        <v>35</v>
      </c>
      <c r="W29" s="17" t="s">
        <v>35</v>
      </c>
      <c r="X29" s="17" t="s">
        <v>35</v>
      </c>
      <c r="Y29" s="10"/>
    </row>
    <row r="30" spans="1:25" ht="12.75" x14ac:dyDescent="0.2">
      <c r="A30" s="139" t="s">
        <v>36</v>
      </c>
      <c r="B30" s="8" t="s">
        <v>2</v>
      </c>
      <c r="C30" s="9">
        <v>18</v>
      </c>
      <c r="D30" s="9">
        <v>18</v>
      </c>
      <c r="E30" s="9">
        <v>18</v>
      </c>
      <c r="F30" s="9">
        <v>18</v>
      </c>
      <c r="G30" s="9">
        <v>18</v>
      </c>
      <c r="H30" s="9">
        <v>18</v>
      </c>
      <c r="I30" s="9">
        <v>18</v>
      </c>
      <c r="J30" s="9">
        <v>18</v>
      </c>
      <c r="K30" s="9">
        <v>18</v>
      </c>
      <c r="L30" s="9">
        <v>19</v>
      </c>
      <c r="M30" s="9">
        <v>21</v>
      </c>
      <c r="N30" s="9">
        <v>21</v>
      </c>
      <c r="O30" s="9">
        <v>21</v>
      </c>
      <c r="P30" s="19">
        <v>21</v>
      </c>
      <c r="Q30" s="19">
        <v>21</v>
      </c>
      <c r="R30" s="19">
        <v>21</v>
      </c>
      <c r="S30" s="19">
        <v>21</v>
      </c>
      <c r="T30" s="19">
        <v>21</v>
      </c>
      <c r="U30" s="9">
        <v>21</v>
      </c>
      <c r="V30" s="9">
        <v>21</v>
      </c>
      <c r="W30" s="20">
        <v>21</v>
      </c>
      <c r="X30" s="20">
        <v>21</v>
      </c>
      <c r="Y30" s="10"/>
    </row>
    <row r="31" spans="1:25" ht="12.75" x14ac:dyDescent="0.2">
      <c r="A31" s="140"/>
      <c r="B31" s="11" t="s">
        <v>3</v>
      </c>
      <c r="C31" s="21" t="s">
        <v>7</v>
      </c>
      <c r="D31" s="21" t="s">
        <v>33</v>
      </c>
      <c r="E31" s="21" t="s">
        <v>33</v>
      </c>
      <c r="F31" s="21" t="s">
        <v>33</v>
      </c>
      <c r="G31" s="21" t="s">
        <v>33</v>
      </c>
      <c r="H31" s="21" t="s">
        <v>33</v>
      </c>
      <c r="I31" s="21" t="s">
        <v>33</v>
      </c>
      <c r="J31" s="21" t="s">
        <v>33</v>
      </c>
      <c r="K31" s="21" t="s">
        <v>33</v>
      </c>
      <c r="L31" s="21" t="s">
        <v>33</v>
      </c>
      <c r="M31" s="21" t="s">
        <v>33</v>
      </c>
      <c r="N31" s="21" t="s">
        <v>33</v>
      </c>
      <c r="O31" s="21" t="s">
        <v>33</v>
      </c>
      <c r="P31" s="23" t="s">
        <v>33</v>
      </c>
      <c r="Q31" s="23" t="s">
        <v>33</v>
      </c>
      <c r="R31" s="12" t="s">
        <v>33</v>
      </c>
      <c r="S31" s="12" t="s">
        <v>33</v>
      </c>
      <c r="T31" s="12" t="s">
        <v>33</v>
      </c>
      <c r="U31" s="12" t="s">
        <v>33</v>
      </c>
      <c r="V31" s="12" t="s">
        <v>33</v>
      </c>
      <c r="W31" s="12" t="s">
        <v>33</v>
      </c>
      <c r="X31" s="12" t="s">
        <v>33</v>
      </c>
      <c r="Y31" s="10"/>
    </row>
    <row r="32" spans="1:25" ht="12.75" x14ac:dyDescent="0.2">
      <c r="A32" s="136" t="s">
        <v>37</v>
      </c>
      <c r="B32" s="13" t="s">
        <v>2</v>
      </c>
      <c r="C32" s="14">
        <v>15</v>
      </c>
      <c r="D32" s="14">
        <v>15</v>
      </c>
      <c r="E32" s="14">
        <v>15</v>
      </c>
      <c r="F32" s="14">
        <v>15</v>
      </c>
      <c r="G32" s="14">
        <v>15</v>
      </c>
      <c r="H32" s="14">
        <v>15</v>
      </c>
      <c r="I32" s="14">
        <v>15</v>
      </c>
      <c r="J32" s="14">
        <v>15</v>
      </c>
      <c r="K32" s="14">
        <v>15</v>
      </c>
      <c r="L32" s="14">
        <v>15</v>
      </c>
      <c r="M32" s="14">
        <v>15</v>
      </c>
      <c r="N32" s="14">
        <v>15</v>
      </c>
      <c r="O32" s="14">
        <v>15</v>
      </c>
      <c r="P32" s="14">
        <v>15</v>
      </c>
      <c r="Q32" s="14">
        <v>15</v>
      </c>
      <c r="R32" s="14">
        <v>17</v>
      </c>
      <c r="S32" s="14">
        <v>17</v>
      </c>
      <c r="T32" s="14">
        <v>17</v>
      </c>
      <c r="U32" s="14">
        <v>17</v>
      </c>
      <c r="V32" s="14">
        <v>17</v>
      </c>
      <c r="W32" s="15">
        <v>17</v>
      </c>
      <c r="X32" s="15">
        <v>17</v>
      </c>
      <c r="Y32" s="10"/>
    </row>
    <row r="33" spans="1:25" ht="12.75" x14ac:dyDescent="0.2">
      <c r="A33" s="137"/>
      <c r="B33" s="16" t="s">
        <v>3</v>
      </c>
      <c r="C33" s="17" t="s">
        <v>4</v>
      </c>
      <c r="D33" s="17" t="s">
        <v>4</v>
      </c>
      <c r="E33" s="17" t="s">
        <v>4</v>
      </c>
      <c r="F33" s="17" t="s">
        <v>4</v>
      </c>
      <c r="G33" s="17" t="s">
        <v>4</v>
      </c>
      <c r="H33" s="17" t="s">
        <v>4</v>
      </c>
      <c r="I33" s="17" t="s">
        <v>4</v>
      </c>
      <c r="J33" s="17" t="s">
        <v>4</v>
      </c>
      <c r="K33" s="17" t="s">
        <v>4</v>
      </c>
      <c r="L33" s="17" t="s">
        <v>4</v>
      </c>
      <c r="M33" s="17" t="s">
        <v>4</v>
      </c>
      <c r="N33" s="18" t="s">
        <v>4</v>
      </c>
      <c r="O33" s="18" t="s">
        <v>4</v>
      </c>
      <c r="P33" s="18" t="s">
        <v>4</v>
      </c>
      <c r="Q33" s="18" t="s">
        <v>4</v>
      </c>
      <c r="R33" s="18" t="s">
        <v>18</v>
      </c>
      <c r="S33" s="18" t="s">
        <v>18</v>
      </c>
      <c r="T33" s="18" t="s">
        <v>18</v>
      </c>
      <c r="U33" s="17" t="s">
        <v>18</v>
      </c>
      <c r="V33" s="17" t="s">
        <v>18</v>
      </c>
      <c r="W33" s="17" t="s">
        <v>18</v>
      </c>
      <c r="X33" s="17" t="s">
        <v>18</v>
      </c>
      <c r="Y33" s="10"/>
    </row>
    <row r="34" spans="1:25" ht="12.75" x14ac:dyDescent="0.2">
      <c r="A34" s="139" t="s">
        <v>38</v>
      </c>
      <c r="B34" s="8" t="s">
        <v>2</v>
      </c>
      <c r="C34" s="9">
        <v>25</v>
      </c>
      <c r="D34" s="9">
        <v>25</v>
      </c>
      <c r="E34" s="9">
        <v>25</v>
      </c>
      <c r="F34" s="9">
        <v>25</v>
      </c>
      <c r="G34" s="9">
        <v>25</v>
      </c>
      <c r="H34" s="9">
        <v>25</v>
      </c>
      <c r="I34" s="9">
        <v>20</v>
      </c>
      <c r="J34" s="9">
        <v>20</v>
      </c>
      <c r="K34" s="9">
        <v>20</v>
      </c>
      <c r="L34" s="9">
        <v>25</v>
      </c>
      <c r="M34" s="9">
        <v>25</v>
      </c>
      <c r="N34" s="9">
        <v>25</v>
      </c>
      <c r="O34" s="9">
        <v>27</v>
      </c>
      <c r="P34" s="9">
        <v>27</v>
      </c>
      <c r="Q34" s="9">
        <v>27</v>
      </c>
      <c r="R34" s="9">
        <v>27</v>
      </c>
      <c r="S34" s="9">
        <v>27</v>
      </c>
      <c r="T34" s="9">
        <v>27</v>
      </c>
      <c r="U34" s="9">
        <v>27</v>
      </c>
      <c r="V34" s="9">
        <v>27</v>
      </c>
      <c r="W34" s="9">
        <v>27</v>
      </c>
      <c r="X34" s="9">
        <v>27</v>
      </c>
      <c r="Y34" s="10"/>
    </row>
    <row r="35" spans="1:25" ht="12.75" x14ac:dyDescent="0.2">
      <c r="A35" s="140"/>
      <c r="B35" s="11" t="s">
        <v>3</v>
      </c>
      <c r="C35" s="21" t="s">
        <v>39</v>
      </c>
      <c r="D35" s="21" t="s">
        <v>39</v>
      </c>
      <c r="E35" s="21" t="s">
        <v>39</v>
      </c>
      <c r="F35" s="21" t="s">
        <v>39</v>
      </c>
      <c r="G35" s="21" t="s">
        <v>40</v>
      </c>
      <c r="H35" s="21" t="s">
        <v>40</v>
      </c>
      <c r="I35" s="21" t="s">
        <v>40</v>
      </c>
      <c r="J35" s="21" t="s">
        <v>7</v>
      </c>
      <c r="K35" s="21" t="s">
        <v>7</v>
      </c>
      <c r="L35" s="21" t="s">
        <v>41</v>
      </c>
      <c r="M35" s="21" t="s">
        <v>41</v>
      </c>
      <c r="N35" s="21" t="s">
        <v>41</v>
      </c>
      <c r="O35" s="21" t="s">
        <v>41</v>
      </c>
      <c r="P35" s="21" t="s">
        <v>41</v>
      </c>
      <c r="Q35" s="21" t="s">
        <v>41</v>
      </c>
      <c r="R35" s="21" t="s">
        <v>41</v>
      </c>
      <c r="S35" s="21" t="s">
        <v>41</v>
      </c>
      <c r="T35" s="21" t="s">
        <v>41</v>
      </c>
      <c r="U35" s="12" t="s">
        <v>41</v>
      </c>
      <c r="V35" s="12" t="s">
        <v>41</v>
      </c>
      <c r="W35" s="12" t="s">
        <v>41</v>
      </c>
      <c r="X35" s="12" t="s">
        <v>41</v>
      </c>
      <c r="Y35" s="10"/>
    </row>
    <row r="36" spans="1:25" ht="12.75" x14ac:dyDescent="0.2">
      <c r="A36" s="136" t="s">
        <v>42</v>
      </c>
      <c r="B36" s="13" t="s">
        <v>2</v>
      </c>
      <c r="C36" s="14">
        <v>15</v>
      </c>
      <c r="D36" s="14">
        <v>15</v>
      </c>
      <c r="E36" s="14">
        <v>15</v>
      </c>
      <c r="F36" s="14">
        <v>15</v>
      </c>
      <c r="G36" s="14">
        <v>18</v>
      </c>
      <c r="H36" s="14">
        <v>18</v>
      </c>
      <c r="I36" s="14">
        <v>18</v>
      </c>
      <c r="J36" s="14">
        <v>18</v>
      </c>
      <c r="K36" s="14">
        <v>18</v>
      </c>
      <c r="L36" s="14">
        <v>18</v>
      </c>
      <c r="M36" s="14">
        <v>18</v>
      </c>
      <c r="N36" s="14">
        <v>18</v>
      </c>
      <c r="O36" s="14">
        <v>18</v>
      </c>
      <c r="P36" s="14">
        <v>18</v>
      </c>
      <c r="Q36" s="14">
        <v>18</v>
      </c>
      <c r="R36" s="14">
        <v>18</v>
      </c>
      <c r="S36" s="14">
        <v>18</v>
      </c>
      <c r="T36" s="14">
        <v>18</v>
      </c>
      <c r="U36" s="14">
        <v>18</v>
      </c>
      <c r="V36" s="14">
        <v>18</v>
      </c>
      <c r="W36" s="15">
        <v>18</v>
      </c>
      <c r="X36" s="15">
        <v>18</v>
      </c>
      <c r="Y36" s="10"/>
    </row>
    <row r="37" spans="1:25" ht="12.75" x14ac:dyDescent="0.2">
      <c r="A37" s="137"/>
      <c r="B37" s="16" t="s">
        <v>3</v>
      </c>
      <c r="C37" s="17" t="s">
        <v>7</v>
      </c>
      <c r="D37" s="17" t="s">
        <v>7</v>
      </c>
      <c r="E37" s="17" t="s">
        <v>7</v>
      </c>
      <c r="F37" s="17" t="s">
        <v>7</v>
      </c>
      <c r="G37" s="17">
        <v>5</v>
      </c>
      <c r="H37" s="17">
        <v>5</v>
      </c>
      <c r="I37" s="17">
        <v>5</v>
      </c>
      <c r="J37" s="17">
        <v>5</v>
      </c>
      <c r="K37" s="17">
        <v>5</v>
      </c>
      <c r="L37" s="17">
        <v>5</v>
      </c>
      <c r="M37" s="17">
        <v>5</v>
      </c>
      <c r="N37" s="18" t="s">
        <v>43</v>
      </c>
      <c r="O37" s="18" t="s">
        <v>43</v>
      </c>
      <c r="P37" s="18" t="s">
        <v>43</v>
      </c>
      <c r="Q37" s="18" t="s">
        <v>43</v>
      </c>
      <c r="R37" s="18" t="s">
        <v>43</v>
      </c>
      <c r="S37" s="18" t="s">
        <v>43</v>
      </c>
      <c r="T37" s="18" t="s">
        <v>43</v>
      </c>
      <c r="U37" s="17" t="s">
        <v>43</v>
      </c>
      <c r="V37" s="17" t="s">
        <v>43</v>
      </c>
      <c r="W37" s="17" t="s">
        <v>43</v>
      </c>
      <c r="X37" s="17" t="s">
        <v>43</v>
      </c>
      <c r="Y37" s="10"/>
    </row>
    <row r="38" spans="1:25" ht="12.75" x14ac:dyDescent="0.2">
      <c r="A38" s="139" t="s">
        <v>44</v>
      </c>
      <c r="B38" s="8" t="s">
        <v>2</v>
      </c>
      <c r="C38" s="9">
        <v>17.5</v>
      </c>
      <c r="D38" s="9">
        <v>19</v>
      </c>
      <c r="E38" s="9">
        <v>19</v>
      </c>
      <c r="F38" s="9">
        <v>19</v>
      </c>
      <c r="G38" s="9">
        <v>19</v>
      </c>
      <c r="H38" s="9">
        <v>19</v>
      </c>
      <c r="I38" s="9">
        <v>19</v>
      </c>
      <c r="J38" s="9">
        <v>19</v>
      </c>
      <c r="K38" s="9">
        <v>19</v>
      </c>
      <c r="L38" s="9">
        <v>19</v>
      </c>
      <c r="M38" s="9">
        <v>19</v>
      </c>
      <c r="N38" s="9">
        <v>19</v>
      </c>
      <c r="O38" s="9">
        <v>19</v>
      </c>
      <c r="P38" s="19">
        <v>21</v>
      </c>
      <c r="Q38" s="19">
        <v>21</v>
      </c>
      <c r="R38" s="19">
        <v>21</v>
      </c>
      <c r="S38" s="19">
        <v>21</v>
      </c>
      <c r="T38" s="19">
        <v>21</v>
      </c>
      <c r="U38" s="9">
        <v>21</v>
      </c>
      <c r="V38" s="9">
        <v>21</v>
      </c>
      <c r="W38" s="20">
        <v>21</v>
      </c>
      <c r="X38" s="20">
        <v>21</v>
      </c>
      <c r="Y38" s="10"/>
    </row>
    <row r="39" spans="1:25" ht="12.75" x14ac:dyDescent="0.2">
      <c r="A39" s="140"/>
      <c r="B39" s="11" t="s">
        <v>3</v>
      </c>
      <c r="C39" s="21" t="s">
        <v>45</v>
      </c>
      <c r="D39" s="21">
        <v>6</v>
      </c>
      <c r="E39" s="21">
        <v>6</v>
      </c>
      <c r="F39" s="21">
        <v>6</v>
      </c>
      <c r="G39" s="21">
        <v>6</v>
      </c>
      <c r="H39" s="21">
        <v>6</v>
      </c>
      <c r="I39" s="21">
        <v>6</v>
      </c>
      <c r="J39" s="21">
        <v>6</v>
      </c>
      <c r="K39" s="21">
        <v>6</v>
      </c>
      <c r="L39" s="21">
        <v>6</v>
      </c>
      <c r="M39" s="21">
        <v>6</v>
      </c>
      <c r="N39" s="21">
        <v>6</v>
      </c>
      <c r="O39" s="21">
        <v>6</v>
      </c>
      <c r="P39" s="22">
        <v>6</v>
      </c>
      <c r="Q39" s="23">
        <v>6</v>
      </c>
      <c r="R39" s="12">
        <v>6</v>
      </c>
      <c r="S39" s="12">
        <v>6</v>
      </c>
      <c r="T39" s="12">
        <v>6</v>
      </c>
      <c r="U39" s="12">
        <v>6</v>
      </c>
      <c r="V39" s="12" t="s">
        <v>8</v>
      </c>
      <c r="W39" s="12" t="s">
        <v>8</v>
      </c>
      <c r="X39" s="12" t="s">
        <v>8</v>
      </c>
      <c r="Y39" s="10"/>
    </row>
    <row r="40" spans="1:25" ht="12.75" x14ac:dyDescent="0.2">
      <c r="A40" s="136" t="s">
        <v>46</v>
      </c>
      <c r="B40" s="13" t="s">
        <v>2</v>
      </c>
      <c r="C40" s="14">
        <v>20</v>
      </c>
      <c r="D40" s="14">
        <v>20</v>
      </c>
      <c r="E40" s="14">
        <v>20</v>
      </c>
      <c r="F40" s="14">
        <v>20</v>
      </c>
      <c r="G40" s="14">
        <v>20</v>
      </c>
      <c r="H40" s="14">
        <v>20</v>
      </c>
      <c r="I40" s="14">
        <v>20</v>
      </c>
      <c r="J40" s="14">
        <v>20</v>
      </c>
      <c r="K40" s="14">
        <v>20</v>
      </c>
      <c r="L40" s="14">
        <v>20</v>
      </c>
      <c r="M40" s="14">
        <v>20</v>
      </c>
      <c r="N40" s="14">
        <v>20</v>
      </c>
      <c r="O40" s="14">
        <v>20</v>
      </c>
      <c r="P40" s="14">
        <v>20</v>
      </c>
      <c r="Q40" s="14">
        <v>20</v>
      </c>
      <c r="R40" s="14">
        <v>20</v>
      </c>
      <c r="S40" s="14">
        <v>20</v>
      </c>
      <c r="T40" s="14">
        <v>20</v>
      </c>
      <c r="U40" s="14">
        <v>20</v>
      </c>
      <c r="V40" s="14">
        <v>20</v>
      </c>
      <c r="W40" s="15">
        <v>20</v>
      </c>
      <c r="X40" s="15">
        <v>20</v>
      </c>
      <c r="Y40" s="10"/>
    </row>
    <row r="41" spans="1:25" ht="12.75" x14ac:dyDescent="0.2">
      <c r="A41" s="137"/>
      <c r="B41" s="16" t="s">
        <v>3</v>
      </c>
      <c r="C41" s="17">
        <v>10</v>
      </c>
      <c r="D41" s="17">
        <v>10</v>
      </c>
      <c r="E41" s="17">
        <v>10</v>
      </c>
      <c r="F41" s="17">
        <v>10</v>
      </c>
      <c r="G41" s="17">
        <v>10</v>
      </c>
      <c r="H41" s="17">
        <v>10</v>
      </c>
      <c r="I41" s="17">
        <v>10</v>
      </c>
      <c r="J41" s="17">
        <v>10</v>
      </c>
      <c r="K41" s="17">
        <v>10</v>
      </c>
      <c r="L41" s="17">
        <v>10</v>
      </c>
      <c r="M41" s="17">
        <v>10</v>
      </c>
      <c r="N41" s="18" t="s">
        <v>23</v>
      </c>
      <c r="O41" s="18" t="s">
        <v>23</v>
      </c>
      <c r="P41" s="18" t="s">
        <v>23</v>
      </c>
      <c r="Q41" s="18" t="s">
        <v>23</v>
      </c>
      <c r="R41" s="18" t="s">
        <v>23</v>
      </c>
      <c r="S41" s="18" t="s">
        <v>47</v>
      </c>
      <c r="T41" s="18" t="s">
        <v>47</v>
      </c>
      <c r="U41" s="17" t="s">
        <v>47</v>
      </c>
      <c r="V41" s="17" t="s">
        <v>47</v>
      </c>
      <c r="W41" s="17" t="s">
        <v>47</v>
      </c>
      <c r="X41" s="17" t="s">
        <v>47</v>
      </c>
      <c r="Y41" s="10"/>
    </row>
    <row r="42" spans="1:25" ht="12.75" x14ac:dyDescent="0.2">
      <c r="A42" s="139" t="s">
        <v>48</v>
      </c>
      <c r="B42" s="8" t="s">
        <v>2</v>
      </c>
      <c r="C42" s="9">
        <v>22</v>
      </c>
      <c r="D42" s="9">
        <v>22</v>
      </c>
      <c r="E42" s="9">
        <v>22</v>
      </c>
      <c r="F42" s="9">
        <v>22</v>
      </c>
      <c r="G42" s="9">
        <v>22</v>
      </c>
      <c r="H42" s="9">
        <v>22</v>
      </c>
      <c r="I42" s="9">
        <v>22</v>
      </c>
      <c r="J42" s="9">
        <v>22</v>
      </c>
      <c r="K42" s="9">
        <v>22</v>
      </c>
      <c r="L42" s="9">
        <v>22</v>
      </c>
      <c r="M42" s="9">
        <v>22</v>
      </c>
      <c r="N42" s="9">
        <v>23</v>
      </c>
      <c r="O42" s="9">
        <v>23</v>
      </c>
      <c r="P42" s="9">
        <v>23</v>
      </c>
      <c r="Q42" s="9">
        <v>23</v>
      </c>
      <c r="R42" s="9">
        <v>23</v>
      </c>
      <c r="S42" s="9">
        <v>23</v>
      </c>
      <c r="T42" s="9">
        <v>23</v>
      </c>
      <c r="U42" s="9">
        <v>23</v>
      </c>
      <c r="V42" s="9">
        <v>23</v>
      </c>
      <c r="W42" s="9">
        <v>23</v>
      </c>
      <c r="X42" s="9">
        <v>23</v>
      </c>
      <c r="Y42" s="10"/>
    </row>
    <row r="43" spans="1:25" ht="12.75" x14ac:dyDescent="0.2">
      <c r="A43" s="140"/>
      <c r="B43" s="11" t="s">
        <v>3</v>
      </c>
      <c r="C43" s="12">
        <v>7</v>
      </c>
      <c r="D43" s="12">
        <v>7</v>
      </c>
      <c r="E43" s="12">
        <v>7</v>
      </c>
      <c r="F43" s="12">
        <v>7</v>
      </c>
      <c r="G43" s="12">
        <v>7</v>
      </c>
      <c r="H43" s="12">
        <v>7</v>
      </c>
      <c r="I43" s="12">
        <v>7</v>
      </c>
      <c r="J43" s="12">
        <v>7</v>
      </c>
      <c r="K43" s="12">
        <v>7</v>
      </c>
      <c r="L43" s="12">
        <v>7</v>
      </c>
      <c r="M43" s="24">
        <v>7</v>
      </c>
      <c r="N43" s="12" t="s">
        <v>32</v>
      </c>
      <c r="O43" s="12" t="s">
        <v>32</v>
      </c>
      <c r="P43" s="12" t="s">
        <v>32</v>
      </c>
      <c r="Q43" s="12" t="s">
        <v>32</v>
      </c>
      <c r="R43" s="12" t="s">
        <v>32</v>
      </c>
      <c r="S43" s="12" t="s">
        <v>32</v>
      </c>
      <c r="T43" s="12" t="s">
        <v>32</v>
      </c>
      <c r="U43" s="12" t="s">
        <v>32</v>
      </c>
      <c r="V43" s="12" t="s">
        <v>32</v>
      </c>
      <c r="W43" s="12" t="s">
        <v>32</v>
      </c>
      <c r="X43" s="12" t="s">
        <v>32</v>
      </c>
      <c r="Y43" s="10"/>
    </row>
    <row r="44" spans="1:25" ht="12.75" x14ac:dyDescent="0.2">
      <c r="A44" s="136" t="s">
        <v>49</v>
      </c>
      <c r="B44" s="13" t="s">
        <v>2</v>
      </c>
      <c r="C44" s="14">
        <v>17</v>
      </c>
      <c r="D44" s="14">
        <v>17</v>
      </c>
      <c r="E44" s="14">
        <v>19</v>
      </c>
      <c r="F44" s="14">
        <v>19</v>
      </c>
      <c r="G44" s="14">
        <v>19</v>
      </c>
      <c r="H44" s="14">
        <v>21</v>
      </c>
      <c r="I44" s="14">
        <v>21</v>
      </c>
      <c r="J44" s="14">
        <v>21</v>
      </c>
      <c r="K44" s="14">
        <v>20</v>
      </c>
      <c r="L44" s="14">
        <v>20</v>
      </c>
      <c r="M44" s="14">
        <v>21</v>
      </c>
      <c r="N44" s="14">
        <v>23</v>
      </c>
      <c r="O44" s="14">
        <v>23</v>
      </c>
      <c r="P44" s="14">
        <v>23</v>
      </c>
      <c r="Q44" s="14">
        <v>23</v>
      </c>
      <c r="R44" s="14">
        <v>23</v>
      </c>
      <c r="S44" s="14">
        <v>23</v>
      </c>
      <c r="T44" s="14">
        <v>23</v>
      </c>
      <c r="U44" s="14">
        <v>23</v>
      </c>
      <c r="V44" s="14">
        <v>23</v>
      </c>
      <c r="W44" s="15">
        <v>23</v>
      </c>
      <c r="X44" s="15">
        <v>23</v>
      </c>
      <c r="Y44" s="10"/>
    </row>
    <row r="45" spans="1:25" ht="12.75" x14ac:dyDescent="0.2">
      <c r="A45" s="137"/>
      <c r="B45" s="16" t="s">
        <v>3</v>
      </c>
      <c r="C45" s="17" t="s">
        <v>35</v>
      </c>
      <c r="D45" s="17" t="s">
        <v>35</v>
      </c>
      <c r="E45" s="17" t="s">
        <v>35</v>
      </c>
      <c r="F45" s="17" t="s">
        <v>35</v>
      </c>
      <c r="G45" s="17" t="s">
        <v>35</v>
      </c>
      <c r="H45" s="17" t="s">
        <v>35</v>
      </c>
      <c r="I45" s="17" t="s">
        <v>35</v>
      </c>
      <c r="J45" s="17" t="s">
        <v>35</v>
      </c>
      <c r="K45" s="17" t="s">
        <v>35</v>
      </c>
      <c r="L45" s="17" t="s">
        <v>35</v>
      </c>
      <c r="M45" s="17" t="s">
        <v>21</v>
      </c>
      <c r="N45" s="18" t="s">
        <v>21</v>
      </c>
      <c r="O45" s="18" t="s">
        <v>21</v>
      </c>
      <c r="P45" s="18" t="s">
        <v>21</v>
      </c>
      <c r="Q45" s="18" t="s">
        <v>21</v>
      </c>
      <c r="R45" s="18" t="s">
        <v>21</v>
      </c>
      <c r="S45" s="18" t="s">
        <v>21</v>
      </c>
      <c r="T45" s="18" t="s">
        <v>21</v>
      </c>
      <c r="U45" s="17" t="s">
        <v>21</v>
      </c>
      <c r="V45" s="17" t="s">
        <v>21</v>
      </c>
      <c r="W45" s="17" t="s">
        <v>21</v>
      </c>
      <c r="X45" s="17" t="s">
        <v>21</v>
      </c>
      <c r="Y45" s="10"/>
    </row>
    <row r="46" spans="1:25" ht="12.75" x14ac:dyDescent="0.2">
      <c r="A46" s="139" t="s">
        <v>50</v>
      </c>
      <c r="B46" s="8" t="s">
        <v>2</v>
      </c>
      <c r="C46" s="9">
        <v>19</v>
      </c>
      <c r="D46" s="9">
        <v>19</v>
      </c>
      <c r="E46" s="9">
        <v>19</v>
      </c>
      <c r="F46" s="9">
        <v>19</v>
      </c>
      <c r="G46" s="9">
        <v>19</v>
      </c>
      <c r="H46" s="9">
        <v>19</v>
      </c>
      <c r="I46" s="9">
        <v>19</v>
      </c>
      <c r="J46" s="9">
        <v>19</v>
      </c>
      <c r="K46" s="9">
        <v>19</v>
      </c>
      <c r="L46" s="9">
        <v>19</v>
      </c>
      <c r="M46" s="9">
        <v>24</v>
      </c>
      <c r="N46" s="9">
        <v>24</v>
      </c>
      <c r="O46" s="9">
        <v>24</v>
      </c>
      <c r="P46" s="19">
        <v>24</v>
      </c>
      <c r="Q46" s="19">
        <v>24</v>
      </c>
      <c r="R46" s="19">
        <v>24</v>
      </c>
      <c r="S46" s="19">
        <v>20</v>
      </c>
      <c r="T46" s="19">
        <v>19</v>
      </c>
      <c r="U46" s="9">
        <v>19</v>
      </c>
      <c r="V46" s="9">
        <v>19</v>
      </c>
      <c r="W46" s="20">
        <v>19</v>
      </c>
      <c r="X46" s="20">
        <v>19</v>
      </c>
      <c r="Y46" s="10"/>
    </row>
    <row r="47" spans="1:25" ht="12.75" x14ac:dyDescent="0.2">
      <c r="A47" s="140"/>
      <c r="B47" s="11" t="s">
        <v>3</v>
      </c>
      <c r="C47" s="21"/>
      <c r="D47" s="21"/>
      <c r="E47" s="21"/>
      <c r="F47" s="21"/>
      <c r="G47" s="21">
        <v>9</v>
      </c>
      <c r="H47" s="21">
        <v>9</v>
      </c>
      <c r="I47" s="21">
        <v>9</v>
      </c>
      <c r="J47" s="21">
        <v>9</v>
      </c>
      <c r="K47" s="21">
        <v>9</v>
      </c>
      <c r="L47" s="21" t="s">
        <v>33</v>
      </c>
      <c r="M47" s="21" t="s">
        <v>33</v>
      </c>
      <c r="N47" s="21" t="s">
        <v>33</v>
      </c>
      <c r="O47" s="21" t="s">
        <v>33</v>
      </c>
      <c r="P47" s="23" t="s">
        <v>33</v>
      </c>
      <c r="Q47" s="23" t="s">
        <v>33</v>
      </c>
      <c r="R47" s="12" t="s">
        <v>33</v>
      </c>
      <c r="S47" s="12" t="s">
        <v>33</v>
      </c>
      <c r="T47" s="12" t="s">
        <v>33</v>
      </c>
      <c r="U47" s="12" t="s">
        <v>33</v>
      </c>
      <c r="V47" s="12" t="s">
        <v>33</v>
      </c>
      <c r="W47" s="12" t="s">
        <v>33</v>
      </c>
      <c r="X47" s="12" t="s">
        <v>33</v>
      </c>
      <c r="Y47" s="10"/>
    </row>
    <row r="48" spans="1:25" ht="12.75" x14ac:dyDescent="0.2">
      <c r="A48" s="136" t="s">
        <v>51</v>
      </c>
      <c r="B48" s="13" t="s">
        <v>2</v>
      </c>
      <c r="C48" s="14">
        <v>19</v>
      </c>
      <c r="D48" s="14">
        <v>19</v>
      </c>
      <c r="E48" s="14">
        <v>20</v>
      </c>
      <c r="F48" s="14">
        <v>20</v>
      </c>
      <c r="G48" s="14">
        <v>20</v>
      </c>
      <c r="H48" s="14">
        <v>20</v>
      </c>
      <c r="I48" s="14">
        <v>20</v>
      </c>
      <c r="J48" s="14">
        <v>20</v>
      </c>
      <c r="K48" s="14">
        <v>20</v>
      </c>
      <c r="L48" s="14">
        <v>20</v>
      </c>
      <c r="M48" s="14">
        <v>20</v>
      </c>
      <c r="N48" s="14">
        <v>20</v>
      </c>
      <c r="O48" s="14">
        <v>20</v>
      </c>
      <c r="P48" s="14">
        <v>22</v>
      </c>
      <c r="Q48" s="14">
        <v>22</v>
      </c>
      <c r="R48" s="14">
        <v>22</v>
      </c>
      <c r="S48" s="14">
        <v>22</v>
      </c>
      <c r="T48" s="14">
        <v>22</v>
      </c>
      <c r="U48" s="14">
        <v>22</v>
      </c>
      <c r="V48" s="14">
        <v>22</v>
      </c>
      <c r="W48" s="15">
        <v>22</v>
      </c>
      <c r="X48" s="15">
        <v>22</v>
      </c>
      <c r="Y48" s="10"/>
    </row>
    <row r="49" spans="1:25" ht="12.75" x14ac:dyDescent="0.2">
      <c r="A49" s="137"/>
      <c r="B49" s="16" t="s">
        <v>3</v>
      </c>
      <c r="C49" s="17" t="s">
        <v>18</v>
      </c>
      <c r="D49" s="17" t="s">
        <v>18</v>
      </c>
      <c r="E49" s="17">
        <v>8.5</v>
      </c>
      <c r="F49" s="17">
        <v>8.5</v>
      </c>
      <c r="G49" s="17">
        <v>8.5</v>
      </c>
      <c r="H49" s="17">
        <v>8.5</v>
      </c>
      <c r="I49" s="17">
        <v>8.5</v>
      </c>
      <c r="J49" s="17">
        <v>8.5</v>
      </c>
      <c r="K49" s="17">
        <v>8.5</v>
      </c>
      <c r="L49" s="17">
        <v>8.5</v>
      </c>
      <c r="M49" s="17">
        <v>8.5</v>
      </c>
      <c r="N49" s="18">
        <v>8.5</v>
      </c>
      <c r="O49" s="18" t="s">
        <v>52</v>
      </c>
      <c r="P49" s="18" t="s">
        <v>53</v>
      </c>
      <c r="Q49" s="18" t="s">
        <v>53</v>
      </c>
      <c r="R49" s="18" t="s">
        <v>53</v>
      </c>
      <c r="S49" s="18" t="s">
        <v>53</v>
      </c>
      <c r="T49" s="18" t="s">
        <v>53</v>
      </c>
      <c r="U49" s="17" t="s">
        <v>53</v>
      </c>
      <c r="V49" s="17" t="s">
        <v>54</v>
      </c>
      <c r="W49" s="17" t="s">
        <v>54</v>
      </c>
      <c r="X49" s="17" t="s">
        <v>54</v>
      </c>
      <c r="Y49" s="10"/>
    </row>
    <row r="50" spans="1:25" ht="12.75" x14ac:dyDescent="0.2">
      <c r="A50" s="145" t="s">
        <v>55</v>
      </c>
      <c r="B50" s="25" t="s">
        <v>2</v>
      </c>
      <c r="C50" s="26">
        <v>23</v>
      </c>
      <c r="D50" s="26">
        <v>23</v>
      </c>
      <c r="E50" s="26">
        <v>23</v>
      </c>
      <c r="F50" s="26">
        <v>20</v>
      </c>
      <c r="G50" s="26">
        <v>19</v>
      </c>
      <c r="H50" s="26">
        <v>19</v>
      </c>
      <c r="I50" s="26">
        <v>19</v>
      </c>
      <c r="J50" s="26">
        <v>19</v>
      </c>
      <c r="K50" s="26">
        <v>19</v>
      </c>
      <c r="L50" s="26">
        <v>19</v>
      </c>
      <c r="M50" s="26">
        <v>19</v>
      </c>
      <c r="N50" s="26">
        <v>20</v>
      </c>
      <c r="O50" s="26">
        <v>20</v>
      </c>
      <c r="P50" s="26">
        <v>20</v>
      </c>
      <c r="Q50" s="26">
        <v>20</v>
      </c>
      <c r="R50" s="26">
        <v>20</v>
      </c>
      <c r="S50" s="26">
        <v>20</v>
      </c>
      <c r="T50" s="26">
        <v>20</v>
      </c>
      <c r="U50" s="26">
        <v>20</v>
      </c>
      <c r="V50" s="26">
        <v>20</v>
      </c>
      <c r="W50" s="27">
        <v>20</v>
      </c>
      <c r="X50" s="27">
        <v>20</v>
      </c>
      <c r="Y50" s="10"/>
    </row>
    <row r="51" spans="1:25" ht="12.75" x14ac:dyDescent="0.2">
      <c r="A51" s="146"/>
      <c r="B51" s="28" t="s">
        <v>3</v>
      </c>
      <c r="C51" s="29" t="s">
        <v>23</v>
      </c>
      <c r="D51" s="29" t="s">
        <v>23</v>
      </c>
      <c r="E51" s="29" t="s">
        <v>23</v>
      </c>
      <c r="F51" s="29" t="s">
        <v>56</v>
      </c>
      <c r="G51" s="29"/>
      <c r="H51" s="29"/>
      <c r="I51" s="29"/>
      <c r="J51" s="29" t="s">
        <v>23</v>
      </c>
      <c r="K51" s="29" t="s">
        <v>23</v>
      </c>
      <c r="L51" s="29" t="s">
        <v>23</v>
      </c>
      <c r="M51" s="29" t="s">
        <v>57</v>
      </c>
      <c r="N51" s="30">
        <v>10</v>
      </c>
      <c r="O51" s="30" t="s">
        <v>23</v>
      </c>
      <c r="P51" s="30" t="s">
        <v>23</v>
      </c>
      <c r="Q51" s="30" t="s">
        <v>23</v>
      </c>
      <c r="R51" s="30" t="s">
        <v>23</v>
      </c>
      <c r="S51" s="30" t="s">
        <v>23</v>
      </c>
      <c r="T51" s="30" t="s">
        <v>23</v>
      </c>
      <c r="U51" s="29" t="s">
        <v>23</v>
      </c>
      <c r="V51" s="29" t="s">
        <v>23</v>
      </c>
      <c r="W51" s="29" t="s">
        <v>23</v>
      </c>
      <c r="X51" s="29" t="s">
        <v>23</v>
      </c>
      <c r="Y51" s="10"/>
    </row>
    <row r="52" spans="1:25" ht="12.75" x14ac:dyDescent="0.2">
      <c r="A52" s="136" t="s">
        <v>58</v>
      </c>
      <c r="B52" s="13" t="s">
        <v>2</v>
      </c>
      <c r="C52" s="14">
        <v>22</v>
      </c>
      <c r="D52" s="14">
        <v>22</v>
      </c>
      <c r="E52" s="14">
        <v>22</v>
      </c>
      <c r="F52" s="14">
        <v>22</v>
      </c>
      <c r="G52" s="14">
        <v>22</v>
      </c>
      <c r="H52" s="14">
        <v>22</v>
      </c>
      <c r="I52" s="14">
        <v>22</v>
      </c>
      <c r="J52" s="14">
        <v>22</v>
      </c>
      <c r="K52" s="14">
        <v>22</v>
      </c>
      <c r="L52" s="14">
        <v>22</v>
      </c>
      <c r="M52" s="14">
        <v>23</v>
      </c>
      <c r="N52" s="14">
        <v>23</v>
      </c>
      <c r="O52" s="14">
        <v>23</v>
      </c>
      <c r="P52" s="14">
        <v>24</v>
      </c>
      <c r="Q52" s="14">
        <v>24</v>
      </c>
      <c r="R52" s="14">
        <v>24</v>
      </c>
      <c r="S52" s="14">
        <v>24</v>
      </c>
      <c r="T52" s="14">
        <v>24</v>
      </c>
      <c r="U52" s="14">
        <v>24</v>
      </c>
      <c r="V52" s="14">
        <v>24</v>
      </c>
      <c r="W52" s="15">
        <v>24</v>
      </c>
      <c r="X52" s="15">
        <v>24</v>
      </c>
      <c r="Y52" s="10"/>
    </row>
    <row r="53" spans="1:25" ht="12.75" x14ac:dyDescent="0.2">
      <c r="A53" s="137"/>
      <c r="B53" s="16" t="s">
        <v>3</v>
      </c>
      <c r="C53" s="17" t="s">
        <v>59</v>
      </c>
      <c r="D53" s="17" t="s">
        <v>59</v>
      </c>
      <c r="E53" s="17" t="s">
        <v>59</v>
      </c>
      <c r="F53" s="17" t="s">
        <v>59</v>
      </c>
      <c r="G53" s="17" t="s">
        <v>59</v>
      </c>
      <c r="H53" s="17" t="s">
        <v>59</v>
      </c>
      <c r="I53" s="17" t="s">
        <v>59</v>
      </c>
      <c r="J53" s="17" t="s">
        <v>59</v>
      </c>
      <c r="K53" s="17" t="s">
        <v>59</v>
      </c>
      <c r="L53" s="17" t="s">
        <v>59</v>
      </c>
      <c r="M53" s="17" t="s">
        <v>60</v>
      </c>
      <c r="N53" s="18" t="s">
        <v>60</v>
      </c>
      <c r="O53" s="18" t="s">
        <v>60</v>
      </c>
      <c r="P53" s="18" t="s">
        <v>61</v>
      </c>
      <c r="Q53" s="18" t="s">
        <v>61</v>
      </c>
      <c r="R53" s="18" t="s">
        <v>61</v>
      </c>
      <c r="S53" s="18" t="s">
        <v>61</v>
      </c>
      <c r="T53" s="18" t="s">
        <v>61</v>
      </c>
      <c r="U53" s="17" t="s">
        <v>61</v>
      </c>
      <c r="V53" s="17" t="s">
        <v>61</v>
      </c>
      <c r="W53" s="17" t="s">
        <v>61</v>
      </c>
      <c r="X53" s="17" t="s">
        <v>61</v>
      </c>
      <c r="Y53" s="10"/>
    </row>
    <row r="54" spans="1:25" ht="12.75" x14ac:dyDescent="0.2">
      <c r="A54" s="141" t="s">
        <v>62</v>
      </c>
      <c r="B54" s="8" t="s">
        <v>2</v>
      </c>
      <c r="C54" s="9">
        <v>25</v>
      </c>
      <c r="D54" s="9">
        <v>25</v>
      </c>
      <c r="E54" s="9">
        <v>25</v>
      </c>
      <c r="F54" s="9">
        <v>25</v>
      </c>
      <c r="G54" s="9">
        <v>25</v>
      </c>
      <c r="H54" s="9">
        <v>25</v>
      </c>
      <c r="I54" s="9">
        <v>25</v>
      </c>
      <c r="J54" s="9">
        <v>25</v>
      </c>
      <c r="K54" s="9">
        <v>25</v>
      </c>
      <c r="L54" s="9">
        <v>25</v>
      </c>
      <c r="M54" s="9">
        <v>25</v>
      </c>
      <c r="N54" s="9">
        <v>25</v>
      </c>
      <c r="O54" s="9">
        <v>25</v>
      </c>
      <c r="P54" s="9">
        <v>25</v>
      </c>
      <c r="Q54" s="9">
        <v>25</v>
      </c>
      <c r="R54" s="9">
        <v>25</v>
      </c>
      <c r="S54" s="9">
        <v>25</v>
      </c>
      <c r="T54" s="9">
        <v>25</v>
      </c>
      <c r="U54" s="9">
        <v>25</v>
      </c>
      <c r="V54" s="9">
        <v>25</v>
      </c>
      <c r="W54" s="9">
        <v>25</v>
      </c>
      <c r="X54" s="9">
        <v>25</v>
      </c>
      <c r="Y54" s="10"/>
    </row>
    <row r="55" spans="1:25" ht="12.75" x14ac:dyDescent="0.2">
      <c r="A55" s="142"/>
      <c r="B55" s="31" t="s">
        <v>3</v>
      </c>
      <c r="C55" s="32" t="s">
        <v>4</v>
      </c>
      <c r="D55" s="32" t="s">
        <v>4</v>
      </c>
      <c r="E55" s="32" t="s">
        <v>4</v>
      </c>
      <c r="F55" s="32" t="s">
        <v>4</v>
      </c>
      <c r="G55" s="32" t="s">
        <v>4</v>
      </c>
      <c r="H55" s="32" t="s">
        <v>4</v>
      </c>
      <c r="I55" s="32" t="s">
        <v>4</v>
      </c>
      <c r="J55" s="32" t="s">
        <v>4</v>
      </c>
      <c r="K55" s="32" t="s">
        <v>4</v>
      </c>
      <c r="L55" s="32" t="s">
        <v>4</v>
      </c>
      <c r="M55" s="32" t="s">
        <v>4</v>
      </c>
      <c r="N55" s="32" t="s">
        <v>4</v>
      </c>
      <c r="O55" s="32" t="s">
        <v>4</v>
      </c>
      <c r="P55" s="32" t="s">
        <v>4</v>
      </c>
      <c r="Q55" s="32" t="s">
        <v>4</v>
      </c>
      <c r="R55" s="32" t="s">
        <v>4</v>
      </c>
      <c r="S55" s="32" t="s">
        <v>4</v>
      </c>
      <c r="T55" s="32" t="s">
        <v>4</v>
      </c>
      <c r="U55" s="32" t="s">
        <v>4</v>
      </c>
      <c r="V55" s="32" t="s">
        <v>4</v>
      </c>
      <c r="W55" s="32" t="s">
        <v>4</v>
      </c>
      <c r="X55" s="32" t="s">
        <v>4</v>
      </c>
      <c r="Y55" s="10"/>
    </row>
    <row r="56" spans="1:25" ht="12.75" x14ac:dyDescent="0.2">
      <c r="A56" s="143" t="s">
        <v>63</v>
      </c>
      <c r="B56" s="13" t="s">
        <v>2</v>
      </c>
      <c r="C56" s="33">
        <v>17.5</v>
      </c>
      <c r="D56" s="34">
        <v>17.5</v>
      </c>
      <c r="E56" s="34">
        <v>17.5</v>
      </c>
      <c r="F56" s="34">
        <v>17.5</v>
      </c>
      <c r="G56" s="34">
        <v>17.5</v>
      </c>
      <c r="H56" s="34">
        <v>17.5</v>
      </c>
      <c r="I56" s="34">
        <v>17.5</v>
      </c>
      <c r="J56" s="34">
        <v>17.5</v>
      </c>
      <c r="K56" s="34">
        <v>17.5</v>
      </c>
      <c r="L56" s="14">
        <v>15</v>
      </c>
      <c r="M56" s="34">
        <v>17.5</v>
      </c>
      <c r="N56" s="14">
        <v>20</v>
      </c>
      <c r="O56" s="14">
        <v>20</v>
      </c>
      <c r="P56" s="14">
        <v>20</v>
      </c>
      <c r="Q56" s="14">
        <v>20</v>
      </c>
      <c r="R56" s="14">
        <v>20</v>
      </c>
      <c r="S56" s="14">
        <v>20</v>
      </c>
      <c r="T56" s="14">
        <v>20</v>
      </c>
      <c r="U56" s="14">
        <v>20</v>
      </c>
      <c r="V56" s="14">
        <v>20</v>
      </c>
      <c r="W56" s="14">
        <v>20</v>
      </c>
      <c r="X56" s="14" t="s">
        <v>64</v>
      </c>
      <c r="Y56" s="10"/>
    </row>
    <row r="57" spans="1:25" ht="12.75" x14ac:dyDescent="0.2">
      <c r="A57" s="144"/>
      <c r="B57" s="35" t="s">
        <v>3</v>
      </c>
      <c r="C57" s="36">
        <v>5</v>
      </c>
      <c r="D57" s="37">
        <v>5</v>
      </c>
      <c r="E57" s="37">
        <v>5</v>
      </c>
      <c r="F57" s="37">
        <v>5</v>
      </c>
      <c r="G57" s="37">
        <v>5</v>
      </c>
      <c r="H57" s="37">
        <v>5</v>
      </c>
      <c r="I57" s="37">
        <v>5</v>
      </c>
      <c r="J57" s="37">
        <v>5</v>
      </c>
      <c r="K57" s="37">
        <v>5</v>
      </c>
      <c r="L57" s="37">
        <v>5</v>
      </c>
      <c r="M57" s="37">
        <v>5</v>
      </c>
      <c r="N57" s="37">
        <v>5</v>
      </c>
      <c r="O57" s="37" t="s">
        <v>7</v>
      </c>
      <c r="P57" s="37">
        <v>5</v>
      </c>
      <c r="Q57" s="37">
        <v>5</v>
      </c>
      <c r="R57" s="37">
        <v>5</v>
      </c>
      <c r="S57" s="37">
        <v>5</v>
      </c>
      <c r="T57" s="37">
        <v>5</v>
      </c>
      <c r="U57" s="37">
        <v>5</v>
      </c>
      <c r="V57" s="37">
        <v>5</v>
      </c>
      <c r="W57" s="37">
        <v>5</v>
      </c>
      <c r="X57" s="37" t="s">
        <v>64</v>
      </c>
      <c r="Y57" s="10"/>
    </row>
    <row r="58" spans="1:25" ht="12.75" x14ac:dyDescent="0.2">
      <c r="A58" s="38"/>
      <c r="B58" s="39"/>
      <c r="C58" s="40"/>
      <c r="D58" s="40"/>
      <c r="E58" s="40"/>
      <c r="F58" s="40"/>
      <c r="G58" s="40"/>
      <c r="H58" s="40"/>
      <c r="I58" s="40"/>
      <c r="J58" s="40"/>
      <c r="K58" s="40"/>
      <c r="L58" s="40"/>
      <c r="M58" s="41"/>
      <c r="N58" s="41"/>
      <c r="O58" s="41"/>
      <c r="P58" s="41"/>
      <c r="Q58" s="41"/>
      <c r="R58" s="41"/>
      <c r="S58" s="41"/>
      <c r="T58" s="41"/>
      <c r="U58" s="42"/>
      <c r="V58" s="42"/>
      <c r="W58" s="42"/>
      <c r="X58" s="42"/>
      <c r="Y58" s="10"/>
    </row>
    <row r="59" spans="1:25" ht="12.75" x14ac:dyDescent="0.2">
      <c r="A59" s="43"/>
      <c r="B59" s="44"/>
      <c r="C59" s="44"/>
      <c r="D59" s="44"/>
      <c r="E59" s="44"/>
      <c r="F59" s="44"/>
      <c r="G59" s="44"/>
      <c r="H59" s="44"/>
      <c r="I59" s="44"/>
      <c r="J59" s="44"/>
      <c r="K59" s="44"/>
      <c r="L59" s="44"/>
      <c r="M59" s="41"/>
      <c r="N59" s="41"/>
      <c r="O59" s="41"/>
      <c r="P59" s="41"/>
      <c r="Q59" s="41"/>
      <c r="R59" s="41"/>
      <c r="S59" s="41"/>
      <c r="T59" s="41"/>
      <c r="U59" s="42"/>
      <c r="V59" s="42"/>
      <c r="W59" s="42"/>
      <c r="X59" s="42"/>
      <c r="Y59" s="10"/>
    </row>
    <row r="60" spans="1:25" ht="12.75" x14ac:dyDescent="0.2">
      <c r="A60" s="45"/>
      <c r="B60" s="46"/>
      <c r="C60" s="47"/>
      <c r="D60" s="47"/>
      <c r="E60" s="47"/>
      <c r="F60" s="47"/>
      <c r="G60" s="47"/>
      <c r="H60" s="47"/>
      <c r="I60" s="47"/>
      <c r="J60" s="47"/>
      <c r="K60" s="47"/>
      <c r="L60" s="47"/>
      <c r="M60" s="47"/>
      <c r="N60" s="47"/>
      <c r="O60" s="47"/>
      <c r="P60" s="47"/>
      <c r="Q60" s="47"/>
      <c r="R60" s="47"/>
      <c r="S60" s="47"/>
      <c r="T60" s="47"/>
      <c r="U60" s="47"/>
      <c r="V60" s="47"/>
      <c r="W60" s="47"/>
      <c r="X60" s="47"/>
      <c r="Y60" s="10"/>
    </row>
    <row r="61" spans="1:25" ht="12.75" x14ac:dyDescent="0.2">
      <c r="A61" s="48"/>
      <c r="B61" s="49"/>
      <c r="C61" s="50"/>
      <c r="D61" s="50"/>
      <c r="E61" s="50"/>
      <c r="F61" s="50"/>
      <c r="G61" s="50"/>
      <c r="H61" s="50"/>
      <c r="I61" s="50"/>
      <c r="J61" s="50"/>
      <c r="K61" s="50"/>
      <c r="L61" s="50"/>
      <c r="M61" s="50"/>
      <c r="N61" s="50"/>
      <c r="O61" s="50"/>
      <c r="P61" s="50"/>
      <c r="Q61" s="50"/>
      <c r="R61" s="50"/>
      <c r="S61" s="50"/>
      <c r="T61" s="50"/>
      <c r="U61" s="50"/>
      <c r="V61" s="50"/>
      <c r="W61" s="50"/>
      <c r="X61" s="50"/>
      <c r="Y61" s="10"/>
    </row>
    <row r="62" spans="1:25" ht="12.75" x14ac:dyDescent="0.2">
      <c r="A62" s="51"/>
      <c r="B62" s="52"/>
      <c r="C62" s="53"/>
      <c r="D62" s="53"/>
      <c r="E62" s="53"/>
      <c r="F62" s="53"/>
      <c r="G62" s="53"/>
      <c r="H62" s="53"/>
      <c r="I62" s="53"/>
      <c r="J62" s="53"/>
      <c r="K62" s="53"/>
      <c r="L62" s="53"/>
      <c r="M62" s="53"/>
      <c r="N62" s="53"/>
      <c r="O62" s="53"/>
      <c r="P62" s="53"/>
      <c r="Q62" s="53"/>
      <c r="R62" s="53"/>
      <c r="S62" s="53"/>
      <c r="T62" s="53"/>
      <c r="U62" s="53"/>
      <c r="V62" s="53"/>
      <c r="W62" s="53"/>
      <c r="X62" s="53"/>
      <c r="Y62" s="10"/>
    </row>
    <row r="63" spans="1:25" x14ac:dyDescent="0.2">
      <c r="A63" s="54"/>
      <c r="C63" s="55"/>
      <c r="D63" s="55"/>
      <c r="E63" s="55"/>
      <c r="F63" s="55"/>
      <c r="G63" s="55"/>
      <c r="H63" s="55"/>
      <c r="I63" s="55"/>
      <c r="J63" s="55"/>
      <c r="K63" s="55"/>
      <c r="L63" s="55"/>
      <c r="M63" s="55"/>
      <c r="N63" s="55"/>
      <c r="O63" s="56"/>
      <c r="P63" s="56"/>
      <c r="Q63" s="56"/>
      <c r="Y63" s="10"/>
    </row>
    <row r="64" spans="1:25" x14ac:dyDescent="0.2">
      <c r="A64" s="54"/>
      <c r="B64" s="57"/>
      <c r="C64" s="55"/>
      <c r="D64" s="55"/>
      <c r="E64" s="55"/>
      <c r="F64" s="55"/>
      <c r="G64" s="55"/>
      <c r="H64" s="55"/>
      <c r="I64" s="55"/>
      <c r="J64" s="55"/>
      <c r="K64" s="55"/>
      <c r="L64" s="55"/>
      <c r="M64" s="55"/>
      <c r="N64" s="55"/>
      <c r="O64" s="56"/>
      <c r="P64" s="56"/>
      <c r="Q64" s="56"/>
      <c r="Y64" s="10"/>
    </row>
    <row r="65" spans="1:25" x14ac:dyDescent="0.2">
      <c r="A65" s="54"/>
      <c r="B65" s="57"/>
      <c r="C65" s="55"/>
      <c r="D65" s="55"/>
      <c r="E65" s="55"/>
      <c r="F65" s="55"/>
      <c r="G65" s="55"/>
      <c r="H65" s="55"/>
      <c r="I65" s="55"/>
      <c r="J65" s="55"/>
      <c r="K65" s="55"/>
      <c r="L65" s="55"/>
      <c r="M65" s="55"/>
      <c r="N65" s="55"/>
      <c r="O65" s="56"/>
      <c r="P65" s="56"/>
      <c r="Q65" s="56"/>
      <c r="Y65" s="10"/>
    </row>
    <row r="66" spans="1:25" x14ac:dyDescent="0.2">
      <c r="A66" s="3"/>
      <c r="B66" s="3"/>
      <c r="C66" s="4"/>
      <c r="D66" s="4"/>
      <c r="E66" s="4"/>
      <c r="F66" s="4"/>
      <c r="G66" s="4"/>
      <c r="H66" s="4"/>
      <c r="I66" s="4"/>
      <c r="J66" s="4"/>
      <c r="K66" s="4"/>
      <c r="L66" s="4"/>
      <c r="M66" s="4"/>
      <c r="N66" s="4"/>
      <c r="O66" s="4"/>
      <c r="P66" s="4"/>
      <c r="Q66" s="4"/>
    </row>
    <row r="67" spans="1:25" x14ac:dyDescent="0.2">
      <c r="A67" s="3"/>
      <c r="B67" s="3"/>
      <c r="C67" s="4"/>
      <c r="D67" s="4"/>
      <c r="E67" s="4"/>
      <c r="F67" s="4"/>
      <c r="G67" s="4"/>
      <c r="H67" s="4"/>
      <c r="I67" s="4"/>
      <c r="J67" s="4"/>
      <c r="K67" s="4"/>
      <c r="L67" s="4"/>
      <c r="M67" s="4"/>
      <c r="N67" s="4"/>
      <c r="O67" s="4"/>
      <c r="P67" s="4"/>
      <c r="Q67" s="4"/>
    </row>
    <row r="68" spans="1:25" x14ac:dyDescent="0.2">
      <c r="A68" s="3"/>
      <c r="B68" s="58"/>
      <c r="C68" s="4"/>
      <c r="D68" s="4"/>
      <c r="E68" s="4"/>
      <c r="F68" s="4"/>
      <c r="G68" s="4"/>
      <c r="H68" s="4"/>
      <c r="I68" s="4"/>
      <c r="J68" s="4"/>
      <c r="K68" s="4"/>
      <c r="L68" s="4"/>
      <c r="M68" s="4"/>
      <c r="N68" s="4"/>
      <c r="O68" s="4"/>
      <c r="P68" s="4"/>
    </row>
    <row r="69" spans="1:25" x14ac:dyDescent="0.2">
      <c r="A69" s="3"/>
      <c r="B69" s="4"/>
      <c r="C69" s="4"/>
      <c r="D69" s="4"/>
      <c r="E69" s="4"/>
      <c r="F69" s="4"/>
      <c r="G69" s="4"/>
      <c r="H69" s="4"/>
      <c r="I69" s="4"/>
      <c r="J69" s="4"/>
      <c r="K69" s="4"/>
      <c r="L69" s="4"/>
      <c r="M69" s="4"/>
      <c r="N69" s="4"/>
      <c r="O69" s="4"/>
      <c r="P69" s="4"/>
      <c r="Q69" s="4"/>
    </row>
    <row r="70" spans="1:25" x14ac:dyDescent="0.2">
      <c r="A70" s="3"/>
      <c r="B70" s="3"/>
      <c r="C70" s="4"/>
      <c r="D70" s="4"/>
      <c r="E70" s="4"/>
      <c r="F70" s="4"/>
      <c r="G70" s="4"/>
      <c r="H70" s="4"/>
      <c r="I70" s="4"/>
      <c r="J70" s="4"/>
      <c r="K70" s="4"/>
      <c r="L70" s="4"/>
      <c r="M70" s="4"/>
      <c r="N70" s="4"/>
      <c r="O70" s="4"/>
      <c r="P70" s="4"/>
      <c r="Q70" s="4"/>
    </row>
    <row r="71" spans="1:25" x14ac:dyDescent="0.2">
      <c r="A71" s="3"/>
      <c r="B71" s="3"/>
      <c r="C71" s="4"/>
      <c r="D71" s="4"/>
      <c r="E71" s="4"/>
      <c r="F71" s="4"/>
      <c r="G71" s="4"/>
      <c r="H71" s="4"/>
      <c r="I71" s="4"/>
      <c r="J71" s="4"/>
      <c r="K71" s="4"/>
      <c r="L71" s="4"/>
      <c r="M71" s="4"/>
      <c r="N71" s="4"/>
      <c r="O71" s="4"/>
      <c r="P71" s="4"/>
      <c r="Q71" s="4"/>
    </row>
    <row r="72" spans="1:25" x14ac:dyDescent="0.2">
      <c r="A72" s="3"/>
      <c r="B72" s="3"/>
      <c r="C72" s="4"/>
      <c r="D72" s="4"/>
      <c r="E72" s="4"/>
      <c r="F72" s="4"/>
      <c r="G72" s="4"/>
      <c r="H72" s="4"/>
      <c r="I72" s="4"/>
      <c r="J72" s="4"/>
      <c r="K72" s="4"/>
      <c r="L72" s="4"/>
      <c r="M72" s="4"/>
      <c r="N72" s="4"/>
      <c r="O72" s="4"/>
      <c r="P72" s="4"/>
      <c r="Q72" s="4"/>
    </row>
    <row r="73" spans="1:25" x14ac:dyDescent="0.2">
      <c r="A73" s="4"/>
      <c r="B73" s="3"/>
      <c r="C73" s="59"/>
      <c r="D73" s="4"/>
      <c r="E73" s="4"/>
      <c r="F73" s="4"/>
      <c r="G73" s="4"/>
      <c r="H73" s="4"/>
      <c r="I73" s="4"/>
      <c r="J73" s="4"/>
      <c r="K73" s="4"/>
      <c r="L73" s="4"/>
      <c r="M73" s="4"/>
      <c r="N73" s="4"/>
      <c r="O73" s="4"/>
      <c r="P73" s="4"/>
      <c r="Q73" s="4"/>
    </row>
    <row r="74" spans="1:25" x14ac:dyDescent="0.2">
      <c r="A74" s="3"/>
      <c r="B74" s="3"/>
      <c r="C74" s="4"/>
      <c r="D74" s="4"/>
      <c r="E74" s="4"/>
      <c r="F74" s="4"/>
      <c r="G74" s="4"/>
      <c r="H74" s="4"/>
      <c r="I74" s="4"/>
      <c r="J74" s="4"/>
      <c r="K74" s="4"/>
      <c r="L74" s="4"/>
      <c r="M74" s="4"/>
      <c r="N74" s="4"/>
      <c r="O74" s="4"/>
      <c r="P74" s="4"/>
      <c r="Q74" s="4"/>
    </row>
    <row r="75" spans="1:25" x14ac:dyDescent="0.2">
      <c r="A75" s="3"/>
      <c r="C75" s="4"/>
      <c r="D75" s="4"/>
      <c r="E75" s="4"/>
      <c r="F75" s="4"/>
      <c r="G75" s="4"/>
      <c r="H75" s="4"/>
      <c r="I75" s="4"/>
      <c r="J75" s="4"/>
      <c r="K75" s="4"/>
      <c r="L75" s="4"/>
      <c r="M75" s="4"/>
      <c r="N75" s="4"/>
      <c r="O75" s="4"/>
      <c r="P75" s="4"/>
      <c r="Q75" s="4"/>
    </row>
    <row r="76" spans="1:25" x14ac:dyDescent="0.2">
      <c r="A76" s="3"/>
      <c r="B76" s="3"/>
      <c r="C76" s="4"/>
      <c r="D76" s="4"/>
      <c r="E76" s="4"/>
      <c r="F76" s="4"/>
      <c r="G76" s="4"/>
      <c r="H76" s="4"/>
      <c r="I76" s="4"/>
      <c r="J76" s="4"/>
      <c r="K76" s="4"/>
      <c r="L76" s="4"/>
      <c r="M76" s="4"/>
      <c r="N76" s="4"/>
      <c r="O76" s="4"/>
      <c r="P76" s="4"/>
      <c r="Q76" s="4"/>
    </row>
    <row r="77" spans="1:25" x14ac:dyDescent="0.2">
      <c r="A77" s="3"/>
      <c r="B77" s="3"/>
      <c r="C77" s="4"/>
      <c r="D77" s="4"/>
      <c r="E77" s="4"/>
      <c r="F77" s="4"/>
      <c r="G77" s="4"/>
      <c r="H77" s="4"/>
      <c r="I77" s="4"/>
      <c r="J77" s="4"/>
      <c r="K77" s="4"/>
      <c r="L77" s="4"/>
      <c r="M77" s="4"/>
      <c r="N77" s="4"/>
      <c r="O77" s="4"/>
      <c r="P77" s="4"/>
      <c r="Q77" s="4"/>
    </row>
    <row r="78" spans="1:25" x14ac:dyDescent="0.2">
      <c r="A78" s="3"/>
      <c r="B78" s="3"/>
      <c r="C78" s="4"/>
      <c r="D78" s="4"/>
      <c r="E78" s="4"/>
      <c r="F78" s="4"/>
      <c r="G78" s="4"/>
      <c r="H78" s="4"/>
      <c r="I78" s="4"/>
      <c r="J78" s="4"/>
      <c r="K78" s="4"/>
      <c r="L78" s="4"/>
      <c r="M78" s="4"/>
      <c r="N78" s="4"/>
      <c r="O78" s="4"/>
      <c r="P78" s="4"/>
      <c r="Q78" s="4"/>
    </row>
    <row r="79" spans="1:25" x14ac:dyDescent="0.2">
      <c r="A79" s="3"/>
      <c r="B79" s="3"/>
      <c r="C79" s="4"/>
      <c r="D79" s="4"/>
      <c r="E79" s="4"/>
      <c r="F79" s="4"/>
      <c r="G79" s="4"/>
      <c r="H79" s="4"/>
      <c r="I79" s="4"/>
      <c r="J79" s="4"/>
      <c r="K79" s="4"/>
      <c r="L79" s="4"/>
      <c r="M79" s="4"/>
      <c r="N79" s="4"/>
      <c r="O79" s="4"/>
      <c r="P79" s="4"/>
      <c r="Q79" s="4"/>
    </row>
    <row r="80" spans="1:25" x14ac:dyDescent="0.2">
      <c r="A80" s="3"/>
      <c r="B80" s="3"/>
      <c r="C80" s="4"/>
      <c r="D80" s="4"/>
      <c r="E80" s="4"/>
      <c r="F80" s="4"/>
      <c r="G80" s="4"/>
      <c r="H80" s="4"/>
      <c r="I80" s="4"/>
      <c r="J80" s="4"/>
      <c r="K80" s="4"/>
      <c r="L80" s="4"/>
      <c r="M80" s="4"/>
      <c r="N80" s="4"/>
      <c r="O80" s="4"/>
      <c r="P80" s="4"/>
      <c r="Q80" s="4"/>
    </row>
    <row r="81" spans="1:17" x14ac:dyDescent="0.2">
      <c r="A81" s="59"/>
      <c r="B81" s="60"/>
      <c r="C81" s="4"/>
      <c r="D81" s="4"/>
      <c r="E81" s="4"/>
      <c r="F81" s="4"/>
      <c r="G81" s="4"/>
      <c r="H81" s="4"/>
      <c r="I81" s="4"/>
      <c r="J81" s="4"/>
      <c r="K81" s="4"/>
      <c r="L81" s="4"/>
      <c r="M81" s="4"/>
      <c r="N81" s="4"/>
      <c r="O81" s="4"/>
      <c r="P81" s="4"/>
      <c r="Q81" s="4"/>
    </row>
    <row r="82" spans="1:17" x14ac:dyDescent="0.2">
      <c r="A82" s="59"/>
      <c r="B82" s="61"/>
      <c r="C82" s="4"/>
      <c r="D82" s="4"/>
      <c r="E82" s="4"/>
      <c r="F82" s="4"/>
      <c r="G82" s="4"/>
      <c r="H82" s="4"/>
      <c r="I82" s="4"/>
      <c r="J82" s="4"/>
      <c r="K82" s="4"/>
      <c r="L82" s="4"/>
      <c r="M82" s="4"/>
      <c r="N82" s="4"/>
      <c r="O82" s="4"/>
      <c r="P82" s="4"/>
      <c r="Q82" s="4"/>
    </row>
    <row r="83" spans="1:17" x14ac:dyDescent="0.2">
      <c r="A83" s="3"/>
      <c r="B83" s="3"/>
      <c r="C83" s="4"/>
      <c r="D83" s="4"/>
      <c r="E83" s="4"/>
      <c r="F83" s="4"/>
      <c r="G83" s="4"/>
      <c r="H83" s="4"/>
      <c r="I83" s="4"/>
      <c r="J83" s="4"/>
      <c r="K83" s="4"/>
      <c r="L83" s="4"/>
      <c r="M83" s="4"/>
      <c r="N83" s="4"/>
      <c r="O83" s="4"/>
      <c r="P83" s="4"/>
      <c r="Q83" s="4"/>
    </row>
    <row r="84" spans="1:17" x14ac:dyDescent="0.2">
      <c r="A84" s="3"/>
      <c r="B84" s="3"/>
      <c r="C84" s="4"/>
      <c r="D84" s="4"/>
      <c r="E84" s="4"/>
      <c r="F84" s="4"/>
      <c r="G84" s="4"/>
      <c r="H84" s="4"/>
      <c r="I84" s="4"/>
      <c r="J84" s="4"/>
      <c r="K84" s="4"/>
      <c r="L84" s="4"/>
      <c r="M84" s="4"/>
      <c r="N84" s="4"/>
      <c r="O84" s="4"/>
      <c r="P84" s="4"/>
      <c r="Q84" s="4"/>
    </row>
    <row r="85" spans="1:17" x14ac:dyDescent="0.2">
      <c r="A85" s="3"/>
      <c r="B85" s="3"/>
      <c r="C85" s="4"/>
      <c r="D85" s="4"/>
      <c r="E85" s="4"/>
      <c r="F85" s="4"/>
      <c r="G85" s="4"/>
      <c r="H85" s="4"/>
      <c r="I85" s="4"/>
      <c r="J85" s="4"/>
      <c r="K85" s="4"/>
      <c r="L85" s="4"/>
      <c r="M85" s="4"/>
      <c r="N85" s="4"/>
      <c r="O85" s="4"/>
      <c r="P85" s="4"/>
      <c r="Q85" s="4"/>
    </row>
    <row r="86" spans="1:17" x14ac:dyDescent="0.2">
      <c r="A86" s="3"/>
      <c r="B86" s="3"/>
      <c r="C86" s="4"/>
      <c r="D86" s="4"/>
      <c r="E86" s="4"/>
      <c r="F86" s="4"/>
      <c r="G86" s="4"/>
      <c r="H86" s="4"/>
      <c r="I86" s="4"/>
      <c r="J86" s="4"/>
      <c r="K86" s="4"/>
      <c r="L86" s="4"/>
      <c r="M86" s="4"/>
      <c r="N86" s="4"/>
      <c r="O86" s="4"/>
      <c r="P86" s="4"/>
      <c r="Q86" s="4"/>
    </row>
    <row r="87" spans="1:17" x14ac:dyDescent="0.2">
      <c r="A87" s="59"/>
      <c r="B87" s="3"/>
      <c r="C87" s="4"/>
      <c r="D87" s="4"/>
      <c r="E87" s="4"/>
      <c r="F87" s="4"/>
      <c r="G87" s="4"/>
      <c r="H87" s="4"/>
      <c r="I87" s="4"/>
      <c r="J87" s="4"/>
      <c r="K87" s="4"/>
      <c r="L87" s="4"/>
      <c r="M87" s="4"/>
      <c r="N87" s="4"/>
      <c r="O87" s="4"/>
      <c r="P87" s="4"/>
      <c r="Q87" s="4"/>
    </row>
    <row r="88" spans="1:17" x14ac:dyDescent="0.2">
      <c r="A88" s="3"/>
      <c r="B88" s="3"/>
      <c r="C88" s="4"/>
      <c r="D88" s="4"/>
      <c r="E88" s="4"/>
      <c r="F88" s="4"/>
      <c r="G88" s="4"/>
      <c r="H88" s="4"/>
      <c r="I88" s="4"/>
      <c r="J88" s="4"/>
      <c r="K88" s="4"/>
      <c r="L88" s="4"/>
      <c r="M88" s="4"/>
      <c r="N88" s="4"/>
      <c r="O88" s="4"/>
      <c r="P88" s="4"/>
      <c r="Q88" s="4"/>
    </row>
    <row r="89" spans="1:17" x14ac:dyDescent="0.2">
      <c r="A89" s="3"/>
      <c r="B89" s="3"/>
      <c r="C89" s="4"/>
      <c r="D89" s="4"/>
      <c r="E89" s="4"/>
      <c r="F89" s="4"/>
      <c r="G89" s="4"/>
      <c r="H89" s="4"/>
      <c r="I89" s="4"/>
      <c r="J89" s="4"/>
      <c r="K89" s="4"/>
      <c r="L89" s="4"/>
      <c r="M89" s="4"/>
      <c r="N89" s="4"/>
      <c r="O89" s="4"/>
      <c r="P89" s="4"/>
      <c r="Q89" s="4"/>
    </row>
    <row r="90" spans="1:17" x14ac:dyDescent="0.2">
      <c r="A90" s="3"/>
      <c r="B90" s="3"/>
      <c r="C90" s="4"/>
      <c r="D90" s="4"/>
      <c r="E90" s="4"/>
      <c r="F90" s="4"/>
      <c r="G90" s="4"/>
      <c r="H90" s="4"/>
      <c r="I90" s="4"/>
      <c r="J90" s="4"/>
      <c r="K90" s="4"/>
      <c r="L90" s="4"/>
      <c r="M90" s="4"/>
      <c r="N90" s="4"/>
      <c r="O90" s="4"/>
      <c r="P90" s="4"/>
      <c r="Q90" s="4"/>
    </row>
    <row r="91" spans="1:17" x14ac:dyDescent="0.2">
      <c r="A91" s="3"/>
      <c r="B91" s="3"/>
      <c r="C91" s="4"/>
      <c r="D91" s="4"/>
      <c r="E91" s="4"/>
      <c r="F91" s="4"/>
      <c r="G91" s="4"/>
      <c r="H91" s="4"/>
      <c r="I91" s="4"/>
      <c r="J91" s="4"/>
      <c r="K91" s="4"/>
      <c r="L91" s="4"/>
      <c r="M91" s="4"/>
      <c r="N91" s="4"/>
      <c r="O91" s="4"/>
      <c r="P91" s="4"/>
      <c r="Q91" s="4"/>
    </row>
    <row r="92" spans="1:17" x14ac:dyDescent="0.2">
      <c r="A92" s="3"/>
      <c r="B92" s="3"/>
      <c r="C92" s="4"/>
      <c r="D92" s="4"/>
      <c r="E92" s="4"/>
      <c r="F92" s="4"/>
      <c r="G92" s="4"/>
      <c r="H92" s="4"/>
      <c r="I92" s="4"/>
      <c r="J92" s="4"/>
      <c r="K92" s="4"/>
      <c r="L92" s="4"/>
      <c r="M92" s="4"/>
      <c r="N92" s="4"/>
      <c r="O92" s="4"/>
      <c r="P92" s="4"/>
      <c r="Q92" s="4"/>
    </row>
    <row r="93" spans="1:17" x14ac:dyDescent="0.2">
      <c r="A93" s="3"/>
      <c r="B93" s="3"/>
      <c r="C93" s="4"/>
      <c r="D93" s="4"/>
      <c r="E93" s="4"/>
      <c r="F93" s="4"/>
      <c r="G93" s="4"/>
      <c r="H93" s="4"/>
      <c r="I93" s="4"/>
      <c r="J93" s="4"/>
      <c r="K93" s="4"/>
      <c r="L93" s="4"/>
      <c r="M93" s="4"/>
      <c r="N93" s="4"/>
      <c r="O93" s="4"/>
      <c r="P93" s="4"/>
      <c r="Q93" s="4"/>
    </row>
  </sheetData>
  <mergeCells count="28">
    <mergeCell ref="A54:A55"/>
    <mergeCell ref="A56:A57"/>
    <mergeCell ref="A42:A43"/>
    <mergeCell ref="A44:A45"/>
    <mergeCell ref="A46:A47"/>
    <mergeCell ref="A48:A49"/>
    <mergeCell ref="A50:A51"/>
    <mergeCell ref="A52:A53"/>
    <mergeCell ref="A40:A41"/>
    <mergeCell ref="A18:A19"/>
    <mergeCell ref="A20:A21"/>
    <mergeCell ref="A22:A23"/>
    <mergeCell ref="A24:A25"/>
    <mergeCell ref="A26:A27"/>
    <mergeCell ref="A28:A29"/>
    <mergeCell ref="A30:A31"/>
    <mergeCell ref="A32:A33"/>
    <mergeCell ref="A34:A35"/>
    <mergeCell ref="A36:A37"/>
    <mergeCell ref="A38:A39"/>
    <mergeCell ref="A6:A7"/>
    <mergeCell ref="A8:A9"/>
    <mergeCell ref="A10:A11"/>
    <mergeCell ref="A12:A13"/>
    <mergeCell ref="A14:A15"/>
    <mergeCell ref="A16:A17"/>
    <mergeCell ref="A2:A3"/>
    <mergeCell ref="A4:A5"/>
  </mergeCells>
  <pageMargins left="0.7" right="0.7" top="0.75" bottom="0.75" header="0.3" footer="0.3"/>
  <pageSetup paperSize="8" scale="5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AC105"/>
  <sheetViews>
    <sheetView zoomScaleNormal="100" workbookViewId="0">
      <pane xSplit="2" ySplit="6" topLeftCell="C7" activePane="bottomRight" state="frozen"/>
      <selection activeCell="AE13" sqref="AE13"/>
      <selection pane="topRight" activeCell="AE13" sqref="AE13"/>
      <selection pane="bottomLeft" activeCell="AE13" sqref="AE13"/>
      <selection pane="bottomRight" activeCell="AE13" sqref="AE13"/>
    </sheetView>
  </sheetViews>
  <sheetFormatPr baseColWidth="10" defaultColWidth="8.7109375" defaultRowHeight="12" x14ac:dyDescent="0.2"/>
  <cols>
    <col min="1" max="1" width="9.140625" style="1"/>
    <col min="2" max="2" width="13.85546875" style="1" customWidth="1"/>
    <col min="3" max="11" width="9.140625" style="1" customWidth="1"/>
    <col min="12" max="255" width="9.140625" style="1"/>
    <col min="256" max="256" width="13.85546875" style="1" customWidth="1"/>
    <col min="257" max="511" width="9.140625" style="1"/>
    <col min="512" max="512" width="13.85546875" style="1" customWidth="1"/>
    <col min="513" max="767" width="9.140625" style="1"/>
    <col min="768" max="768" width="13.85546875" style="1" customWidth="1"/>
    <col min="769" max="1023" width="9.140625" style="1"/>
    <col min="1024" max="1024" width="13.85546875" style="1" customWidth="1"/>
    <col min="1025" max="1279" width="9.140625" style="1"/>
    <col min="1280" max="1280" width="13.85546875" style="1" customWidth="1"/>
    <col min="1281" max="1535" width="9.140625" style="1"/>
    <col min="1536" max="1536" width="13.85546875" style="1" customWidth="1"/>
    <col min="1537" max="1791" width="9.140625" style="1"/>
    <col min="1792" max="1792" width="13.85546875" style="1" customWidth="1"/>
    <col min="1793" max="2047" width="9.140625" style="1"/>
    <col min="2048" max="2048" width="13.85546875" style="1" customWidth="1"/>
    <col min="2049" max="2303" width="9.140625" style="1"/>
    <col min="2304" max="2304" width="13.85546875" style="1" customWidth="1"/>
    <col min="2305" max="2559" width="9.140625" style="1"/>
    <col min="2560" max="2560" width="13.85546875" style="1" customWidth="1"/>
    <col min="2561" max="2815" width="9.140625" style="1"/>
    <col min="2816" max="2816" width="13.85546875" style="1" customWidth="1"/>
    <col min="2817" max="3071" width="9.140625" style="1"/>
    <col min="3072" max="3072" width="13.85546875" style="1" customWidth="1"/>
    <col min="3073" max="3327" width="9.140625" style="1"/>
    <col min="3328" max="3328" width="13.85546875" style="1" customWidth="1"/>
    <col min="3329" max="3583" width="9.140625" style="1"/>
    <col min="3584" max="3584" width="13.85546875" style="1" customWidth="1"/>
    <col min="3585" max="3839" width="9.140625" style="1"/>
    <col min="3840" max="3840" width="13.85546875" style="1" customWidth="1"/>
    <col min="3841" max="4095" width="9.140625" style="1"/>
    <col min="4096" max="4096" width="13.85546875" style="1" customWidth="1"/>
    <col min="4097" max="4351" width="9.140625" style="1"/>
    <col min="4352" max="4352" width="13.85546875" style="1" customWidth="1"/>
    <col min="4353" max="4607" width="9.140625" style="1"/>
    <col min="4608" max="4608" width="13.85546875" style="1" customWidth="1"/>
    <col min="4609" max="4863" width="9.140625" style="1"/>
    <col min="4864" max="4864" width="13.85546875" style="1" customWidth="1"/>
    <col min="4865" max="5119" width="9.140625" style="1"/>
    <col min="5120" max="5120" width="13.85546875" style="1" customWidth="1"/>
    <col min="5121" max="5375" width="9.140625" style="1"/>
    <col min="5376" max="5376" width="13.85546875" style="1" customWidth="1"/>
    <col min="5377" max="5631" width="9.140625" style="1"/>
    <col min="5632" max="5632" width="13.85546875" style="1" customWidth="1"/>
    <col min="5633" max="5887" width="9.140625" style="1"/>
    <col min="5888" max="5888" width="13.85546875" style="1" customWidth="1"/>
    <col min="5889" max="6143" width="9.140625" style="1"/>
    <col min="6144" max="6144" width="13.85546875" style="1" customWidth="1"/>
    <col min="6145" max="6399" width="9.140625" style="1"/>
    <col min="6400" max="6400" width="13.85546875" style="1" customWidth="1"/>
    <col min="6401" max="6655" width="9.140625" style="1"/>
    <col min="6656" max="6656" width="13.85546875" style="1" customWidth="1"/>
    <col min="6657" max="6911" width="9.140625" style="1"/>
    <col min="6912" max="6912" width="13.85546875" style="1" customWidth="1"/>
    <col min="6913" max="7167" width="9.140625" style="1"/>
    <col min="7168" max="7168" width="13.85546875" style="1" customWidth="1"/>
    <col min="7169" max="7423" width="9.140625" style="1"/>
    <col min="7424" max="7424" width="13.85546875" style="1" customWidth="1"/>
    <col min="7425" max="7679" width="9.140625" style="1"/>
    <col min="7680" max="7680" width="13.85546875" style="1" customWidth="1"/>
    <col min="7681" max="7935" width="9.140625" style="1"/>
    <col min="7936" max="7936" width="13.85546875" style="1" customWidth="1"/>
    <col min="7937" max="8191" width="9.140625" style="1"/>
    <col min="8192" max="8192" width="13.85546875" style="1" customWidth="1"/>
    <col min="8193" max="8447" width="9.140625" style="1"/>
    <col min="8448" max="8448" width="13.85546875" style="1" customWidth="1"/>
    <col min="8449" max="8703" width="9.140625" style="1"/>
    <col min="8704" max="8704" width="13.85546875" style="1" customWidth="1"/>
    <col min="8705" max="8959" width="9.140625" style="1"/>
    <col min="8960" max="8960" width="13.85546875" style="1" customWidth="1"/>
    <col min="8961" max="9215" width="9.140625" style="1"/>
    <col min="9216" max="9216" width="13.85546875" style="1" customWidth="1"/>
    <col min="9217" max="9471" width="9.140625" style="1"/>
    <col min="9472" max="9472" width="13.85546875" style="1" customWidth="1"/>
    <col min="9473" max="9727" width="9.140625" style="1"/>
    <col min="9728" max="9728" width="13.85546875" style="1" customWidth="1"/>
    <col min="9729" max="9983" width="9.140625" style="1"/>
    <col min="9984" max="9984" width="13.85546875" style="1" customWidth="1"/>
    <col min="9985" max="10239" width="9.140625" style="1"/>
    <col min="10240" max="10240" width="13.85546875" style="1" customWidth="1"/>
    <col min="10241" max="10495" width="9.140625" style="1"/>
    <col min="10496" max="10496" width="13.85546875" style="1" customWidth="1"/>
    <col min="10497" max="10751" width="9.140625" style="1"/>
    <col min="10752" max="10752" width="13.85546875" style="1" customWidth="1"/>
    <col min="10753" max="11007" width="9.140625" style="1"/>
    <col min="11008" max="11008" width="13.85546875" style="1" customWidth="1"/>
    <col min="11009" max="11263" width="9.140625" style="1"/>
    <col min="11264" max="11264" width="13.85546875" style="1" customWidth="1"/>
    <col min="11265" max="11519" width="9.140625" style="1"/>
    <col min="11520" max="11520" width="13.85546875" style="1" customWidth="1"/>
    <col min="11521" max="11775" width="9.140625" style="1"/>
    <col min="11776" max="11776" width="13.85546875" style="1" customWidth="1"/>
    <col min="11777" max="12031" width="9.140625" style="1"/>
    <col min="12032" max="12032" width="13.85546875" style="1" customWidth="1"/>
    <col min="12033" max="12287" width="9.140625" style="1"/>
    <col min="12288" max="12288" width="13.85546875" style="1" customWidth="1"/>
    <col min="12289" max="12543" width="9.140625" style="1"/>
    <col min="12544" max="12544" width="13.85546875" style="1" customWidth="1"/>
    <col min="12545" max="12799" width="9.140625" style="1"/>
    <col min="12800" max="12800" width="13.85546875" style="1" customWidth="1"/>
    <col min="12801" max="13055" width="9.140625" style="1"/>
    <col min="13056" max="13056" width="13.85546875" style="1" customWidth="1"/>
    <col min="13057" max="13311" width="9.140625" style="1"/>
    <col min="13312" max="13312" width="13.85546875" style="1" customWidth="1"/>
    <col min="13313" max="13567" width="9.140625" style="1"/>
    <col min="13568" max="13568" width="13.85546875" style="1" customWidth="1"/>
    <col min="13569" max="13823" width="9.140625" style="1"/>
    <col min="13824" max="13824" width="13.85546875" style="1" customWidth="1"/>
    <col min="13825" max="14079" width="9.140625" style="1"/>
    <col min="14080" max="14080" width="13.85546875" style="1" customWidth="1"/>
    <col min="14081" max="14335" width="9.140625" style="1"/>
    <col min="14336" max="14336" width="13.85546875" style="1" customWidth="1"/>
    <col min="14337" max="14591" width="9.140625" style="1"/>
    <col min="14592" max="14592" width="13.85546875" style="1" customWidth="1"/>
    <col min="14593" max="14847" width="9.140625" style="1"/>
    <col min="14848" max="14848" width="13.85546875" style="1" customWidth="1"/>
    <col min="14849" max="15103" width="9.140625" style="1"/>
    <col min="15104" max="15104" width="13.85546875" style="1" customWidth="1"/>
    <col min="15105" max="15359" width="9.140625" style="1"/>
    <col min="15360" max="15360" width="13.85546875" style="1" customWidth="1"/>
    <col min="15361" max="15615" width="9.140625" style="1"/>
    <col min="15616" max="15616" width="13.85546875" style="1" customWidth="1"/>
    <col min="15617" max="15871" width="9.140625" style="1"/>
    <col min="15872" max="15872" width="13.85546875" style="1" customWidth="1"/>
    <col min="15873" max="16127" width="9.140625" style="1"/>
    <col min="16128" max="16128" width="13.85546875" style="1" customWidth="1"/>
    <col min="16129" max="16384" width="9.140625" style="1"/>
  </cols>
  <sheetData>
    <row r="2" spans="1:29" ht="15" x14ac:dyDescent="0.25">
      <c r="B2" s="62" t="s">
        <v>70</v>
      </c>
      <c r="T2" s="63"/>
      <c r="U2" s="63"/>
      <c r="V2" s="63"/>
      <c r="W2" s="64"/>
      <c r="X2" s="63"/>
      <c r="Y2" s="63"/>
      <c r="Z2" s="65"/>
      <c r="AA2" s="65"/>
      <c r="AB2" s="65"/>
      <c r="AC2" s="65"/>
    </row>
    <row r="3" spans="1:29" x14ac:dyDescent="0.2">
      <c r="B3" s="66" t="s">
        <v>0</v>
      </c>
      <c r="T3" s="63"/>
      <c r="U3" s="63"/>
      <c r="V3" s="63"/>
      <c r="W3" s="63"/>
      <c r="X3" s="63"/>
      <c r="Y3" s="63"/>
      <c r="Z3" s="63"/>
      <c r="AA3" s="63"/>
      <c r="AB3" s="63"/>
      <c r="AC3" s="63"/>
    </row>
    <row r="4" spans="1:29" x14ac:dyDescent="0.2">
      <c r="C4" s="5"/>
      <c r="D4" s="5"/>
      <c r="E4" s="5"/>
      <c r="F4" s="5"/>
      <c r="G4" s="5"/>
      <c r="H4" s="5"/>
      <c r="I4" s="5"/>
      <c r="J4" s="5"/>
      <c r="K4" s="5"/>
      <c r="L4" s="5"/>
      <c r="M4" s="5"/>
      <c r="N4" s="5"/>
      <c r="O4" s="5"/>
      <c r="P4" s="5"/>
      <c r="Q4" s="5"/>
      <c r="R4" s="5"/>
      <c r="S4" s="5"/>
      <c r="T4" s="5"/>
      <c r="U4" s="5"/>
      <c r="V4" s="5"/>
    </row>
    <row r="5" spans="1:29" x14ac:dyDescent="0.2">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row>
    <row r="6" spans="1:29" x14ac:dyDescent="0.2">
      <c r="B6" s="68"/>
      <c r="C6" s="68">
        <v>1995</v>
      </c>
      <c r="D6" s="68">
        <v>1996</v>
      </c>
      <c r="E6" s="68">
        <v>1997</v>
      </c>
      <c r="F6" s="69">
        <v>1998</v>
      </c>
      <c r="G6" s="69">
        <v>1999</v>
      </c>
      <c r="H6" s="69">
        <v>2000</v>
      </c>
      <c r="I6" s="69">
        <v>2001</v>
      </c>
      <c r="J6" s="69">
        <v>2002</v>
      </c>
      <c r="K6" s="69">
        <v>2003</v>
      </c>
      <c r="L6" s="69">
        <v>2004</v>
      </c>
      <c r="M6" s="69">
        <v>2005</v>
      </c>
      <c r="N6" s="69">
        <v>2006</v>
      </c>
      <c r="O6" s="69">
        <v>2007</v>
      </c>
      <c r="P6" s="69">
        <v>2008</v>
      </c>
      <c r="Q6" s="69">
        <v>2009</v>
      </c>
      <c r="R6" s="69">
        <v>2010</v>
      </c>
      <c r="S6" s="69">
        <v>2011</v>
      </c>
      <c r="T6" s="69">
        <v>2012</v>
      </c>
      <c r="U6" s="69">
        <v>2013</v>
      </c>
      <c r="V6" s="69">
        <v>2014</v>
      </c>
      <c r="W6" s="69">
        <v>2015</v>
      </c>
      <c r="X6" s="69">
        <v>2016</v>
      </c>
      <c r="Y6" s="69">
        <v>2017</v>
      </c>
      <c r="Z6" s="69">
        <v>2018</v>
      </c>
      <c r="AA6" s="69">
        <v>2019</v>
      </c>
      <c r="AB6" s="69">
        <v>2020</v>
      </c>
      <c r="AC6" s="69">
        <v>2021</v>
      </c>
    </row>
    <row r="7" spans="1:29" x14ac:dyDescent="0.2">
      <c r="A7" s="70"/>
      <c r="B7" s="70" t="s">
        <v>1</v>
      </c>
      <c r="C7" s="71">
        <v>60.558849999999993</v>
      </c>
      <c r="D7" s="71">
        <v>60.615500000000004</v>
      </c>
      <c r="E7" s="71">
        <v>60.615500000000004</v>
      </c>
      <c r="F7" s="71">
        <v>60.615500000000004</v>
      </c>
      <c r="G7" s="71">
        <v>60.558849999999993</v>
      </c>
      <c r="H7" s="71">
        <v>60.615500000000004</v>
      </c>
      <c r="I7" s="71">
        <v>60.083099999999995</v>
      </c>
      <c r="J7" s="71">
        <v>56.353960000000001</v>
      </c>
      <c r="K7" s="71">
        <v>53.65</v>
      </c>
      <c r="L7" s="71">
        <v>53.65</v>
      </c>
      <c r="M7" s="71">
        <v>53.65</v>
      </c>
      <c r="N7" s="71">
        <v>53.7</v>
      </c>
      <c r="O7" s="71">
        <v>53.7</v>
      </c>
      <c r="P7" s="71">
        <v>53.7</v>
      </c>
      <c r="Q7" s="71">
        <f>50*(1+0.074629513503884)</f>
        <v>53.731475675194197</v>
      </c>
      <c r="R7" s="71">
        <f>50*(1+0.074629513503884)</f>
        <v>53.731475675194197</v>
      </c>
      <c r="S7" s="71">
        <f>50*(1+0.074629513503884)</f>
        <v>53.731475675194197</v>
      </c>
      <c r="T7" s="71">
        <f>50*(1+0.0748627326230687)</f>
        <v>53.743136631153433</v>
      </c>
      <c r="U7" s="71">
        <f>50*(1+0.0752968401405706)</f>
        <v>53.764842007028534</v>
      </c>
      <c r="V7" s="71">
        <f>50*(1+0.0753682884089224)</f>
        <v>53.768414420446121</v>
      </c>
      <c r="W7" s="71">
        <f>50*(1+0.0744)</f>
        <v>53.72</v>
      </c>
      <c r="X7" s="71">
        <f>50*(1+0.0637)</f>
        <v>53.185000000000002</v>
      </c>
      <c r="Y7" s="71">
        <f>50*(1+0.0631)</f>
        <v>53.154999999999994</v>
      </c>
      <c r="Z7" s="71">
        <f>50*(1+0.0631)</f>
        <v>53.154999999999994</v>
      </c>
      <c r="AA7" s="71">
        <f>50*(1+0.0629)</f>
        <v>53.144999999999996</v>
      </c>
      <c r="AB7" s="71">
        <f>50*(1+0.0629)</f>
        <v>53.144999999999996</v>
      </c>
      <c r="AC7" s="71">
        <f>50*(1+0.0629)</f>
        <v>53.144999999999996</v>
      </c>
    </row>
    <row r="8" spans="1:29" x14ac:dyDescent="0.2">
      <c r="A8" s="72"/>
      <c r="B8" s="73" t="s">
        <v>5</v>
      </c>
      <c r="C8" s="74">
        <v>50</v>
      </c>
      <c r="D8" s="74">
        <v>50</v>
      </c>
      <c r="E8" s="74">
        <v>40</v>
      </c>
      <c r="F8" s="74">
        <v>40</v>
      </c>
      <c r="G8" s="74">
        <v>40</v>
      </c>
      <c r="H8" s="74">
        <v>40</v>
      </c>
      <c r="I8" s="74">
        <v>38</v>
      </c>
      <c r="J8" s="74">
        <v>29</v>
      </c>
      <c r="K8" s="74">
        <v>29</v>
      </c>
      <c r="L8" s="74">
        <v>29</v>
      </c>
      <c r="M8" s="74">
        <v>24</v>
      </c>
      <c r="N8" s="74">
        <v>24</v>
      </c>
      <c r="O8" s="74">
        <v>24</v>
      </c>
      <c r="P8" s="75">
        <v>10</v>
      </c>
      <c r="Q8" s="75">
        <v>10</v>
      </c>
      <c r="R8" s="75">
        <v>10</v>
      </c>
      <c r="S8" s="75">
        <v>10</v>
      </c>
      <c r="T8" s="75">
        <v>10</v>
      </c>
      <c r="U8" s="75">
        <v>10</v>
      </c>
      <c r="V8" s="75">
        <v>10</v>
      </c>
      <c r="W8" s="75">
        <v>10</v>
      </c>
      <c r="X8" s="75">
        <v>10</v>
      </c>
      <c r="Y8" s="75">
        <v>10</v>
      </c>
      <c r="Z8" s="75">
        <v>10</v>
      </c>
      <c r="AA8" s="75">
        <v>10</v>
      </c>
      <c r="AB8" s="75">
        <v>10</v>
      </c>
      <c r="AC8" s="75">
        <v>10</v>
      </c>
    </row>
    <row r="9" spans="1:29" x14ac:dyDescent="0.2">
      <c r="A9" s="72"/>
      <c r="B9" s="72" t="s">
        <v>6</v>
      </c>
      <c r="C9" s="71">
        <v>43</v>
      </c>
      <c r="D9" s="71">
        <v>40</v>
      </c>
      <c r="E9" s="71">
        <v>40</v>
      </c>
      <c r="F9" s="71">
        <v>40</v>
      </c>
      <c r="G9" s="71">
        <v>40</v>
      </c>
      <c r="H9" s="71">
        <v>32</v>
      </c>
      <c r="I9" s="71">
        <v>32</v>
      </c>
      <c r="J9" s="71">
        <v>32</v>
      </c>
      <c r="K9" s="71">
        <v>32</v>
      </c>
      <c r="L9" s="71">
        <v>32</v>
      </c>
      <c r="M9" s="71">
        <v>32</v>
      </c>
      <c r="N9" s="71">
        <v>32</v>
      </c>
      <c r="O9" s="71">
        <v>32</v>
      </c>
      <c r="P9" s="76">
        <v>15</v>
      </c>
      <c r="Q9" s="76">
        <v>15</v>
      </c>
      <c r="R9" s="76">
        <v>15</v>
      </c>
      <c r="S9" s="76">
        <v>15</v>
      </c>
      <c r="T9" s="76">
        <v>15</v>
      </c>
      <c r="U9" s="76">
        <v>15</v>
      </c>
      <c r="V9" s="76">
        <v>15</v>
      </c>
      <c r="W9" s="76">
        <v>15</v>
      </c>
      <c r="X9" s="76">
        <v>15</v>
      </c>
      <c r="Y9" s="76">
        <v>15</v>
      </c>
      <c r="Z9" s="76">
        <v>15</v>
      </c>
      <c r="AA9" s="76">
        <v>15</v>
      </c>
      <c r="AB9" s="76">
        <v>15</v>
      </c>
      <c r="AC9" s="71">
        <v>23</v>
      </c>
    </row>
    <row r="10" spans="1:29" x14ac:dyDescent="0.2">
      <c r="A10" s="72"/>
      <c r="B10" s="73" t="s">
        <v>10</v>
      </c>
      <c r="C10" s="74">
        <v>65.69</v>
      </c>
      <c r="D10" s="74">
        <v>64.66</v>
      </c>
      <c r="E10" s="74">
        <v>63.2</v>
      </c>
      <c r="F10" s="74">
        <v>61.36</v>
      </c>
      <c r="G10" s="74">
        <v>62.28</v>
      </c>
      <c r="H10" s="74">
        <v>62.28</v>
      </c>
      <c r="I10" s="74">
        <v>62.28</v>
      </c>
      <c r="J10" s="74">
        <v>62.28</v>
      </c>
      <c r="K10" s="74">
        <v>62.28</v>
      </c>
      <c r="L10" s="74">
        <v>62.28</v>
      </c>
      <c r="M10" s="74">
        <v>62.28</v>
      </c>
      <c r="N10" s="74">
        <v>62.28</v>
      </c>
      <c r="O10" s="74">
        <v>62.28</v>
      </c>
      <c r="P10" s="74">
        <v>62.28</v>
      </c>
      <c r="Q10" s="74">
        <v>62.149359999999994</v>
      </c>
      <c r="R10" s="74">
        <v>55.38</v>
      </c>
      <c r="S10" s="74">
        <v>55.38</v>
      </c>
      <c r="T10" s="74">
        <v>55.38</v>
      </c>
      <c r="U10" s="74">
        <v>55.564000000000007</v>
      </c>
      <c r="V10" s="74">
        <v>55.564000000000007</v>
      </c>
      <c r="W10" s="77">
        <v>55.794000000000004</v>
      </c>
      <c r="X10" s="77">
        <v>55.8</v>
      </c>
      <c r="Y10" s="77">
        <v>55.8</v>
      </c>
      <c r="Z10" s="77">
        <v>55.9</v>
      </c>
      <c r="AA10" s="77">
        <v>55.9</v>
      </c>
      <c r="AB10" s="77">
        <f>52.06*0.92+8</f>
        <v>55.895200000000003</v>
      </c>
      <c r="AC10" s="77">
        <f>52.06*0.92+8</f>
        <v>55.895200000000003</v>
      </c>
    </row>
    <row r="11" spans="1:29" x14ac:dyDescent="0.2">
      <c r="A11" s="72"/>
      <c r="B11" s="72" t="s">
        <v>11</v>
      </c>
      <c r="C11" s="71">
        <v>56.975000000000001</v>
      </c>
      <c r="D11" s="71">
        <v>56.975000000000001</v>
      </c>
      <c r="E11" s="71">
        <v>56.975000000000001</v>
      </c>
      <c r="F11" s="71">
        <v>55.914999999999999</v>
      </c>
      <c r="G11" s="71">
        <v>55.914999999999999</v>
      </c>
      <c r="H11" s="71">
        <v>53.805</v>
      </c>
      <c r="I11" s="71">
        <v>51.167499999999997</v>
      </c>
      <c r="J11" s="71">
        <v>51.167499999999997</v>
      </c>
      <c r="K11" s="71">
        <v>51.167499999999997</v>
      </c>
      <c r="L11" s="71">
        <v>47.475000000000001</v>
      </c>
      <c r="M11" s="71">
        <v>44.31</v>
      </c>
      <c r="N11" s="71">
        <v>44.31</v>
      </c>
      <c r="O11" s="71">
        <v>47.475000000000001</v>
      </c>
      <c r="P11" s="71">
        <v>47.475000000000001</v>
      </c>
      <c r="Q11" s="71">
        <v>47.475000000000001</v>
      </c>
      <c r="R11" s="71">
        <v>47.475000000000001</v>
      </c>
      <c r="S11" s="71">
        <v>47.475000000000001</v>
      </c>
      <c r="T11" s="71">
        <v>47.474999999999994</v>
      </c>
      <c r="U11" s="71">
        <v>47.474999999999994</v>
      </c>
      <c r="V11" s="71">
        <v>47.474999999999994</v>
      </c>
      <c r="W11" s="71">
        <v>47.474999999999994</v>
      </c>
      <c r="X11" s="71">
        <v>47.474999999999994</v>
      </c>
      <c r="Y11" s="71">
        <f>45*1.055</f>
        <v>47.474999999999994</v>
      </c>
      <c r="Z11" s="71">
        <f>45*1.055</f>
        <v>47.474999999999994</v>
      </c>
      <c r="AA11" s="71">
        <f>45*1.055</f>
        <v>47.474999999999994</v>
      </c>
      <c r="AB11" s="71">
        <f>45*1.055</f>
        <v>47.474999999999994</v>
      </c>
      <c r="AC11" s="71">
        <f>45*1.055</f>
        <v>47.474999999999994</v>
      </c>
    </row>
    <row r="12" spans="1:29" x14ac:dyDescent="0.2">
      <c r="A12" s="72"/>
      <c r="B12" s="73" t="s">
        <v>12</v>
      </c>
      <c r="C12" s="75">
        <v>26</v>
      </c>
      <c r="D12" s="75">
        <v>26</v>
      </c>
      <c r="E12" s="75">
        <v>26</v>
      </c>
      <c r="F12" s="75">
        <v>26</v>
      </c>
      <c r="G12" s="75">
        <v>26</v>
      </c>
      <c r="H12" s="75">
        <v>26</v>
      </c>
      <c r="I12" s="75">
        <v>26</v>
      </c>
      <c r="J12" s="75">
        <v>26</v>
      </c>
      <c r="K12" s="75">
        <v>26</v>
      </c>
      <c r="L12" s="75">
        <v>26</v>
      </c>
      <c r="M12" s="75">
        <v>24</v>
      </c>
      <c r="N12" s="75">
        <v>23</v>
      </c>
      <c r="O12" s="75">
        <v>22</v>
      </c>
      <c r="P12" s="75">
        <v>21</v>
      </c>
      <c r="Q12" s="75">
        <v>21</v>
      </c>
      <c r="R12" s="75">
        <v>21</v>
      </c>
      <c r="S12" s="75">
        <v>21</v>
      </c>
      <c r="T12" s="75">
        <v>21</v>
      </c>
      <c r="U12" s="75">
        <v>21</v>
      </c>
      <c r="V12" s="75">
        <v>21</v>
      </c>
      <c r="W12" s="78">
        <v>20</v>
      </c>
      <c r="X12" s="78">
        <v>20</v>
      </c>
      <c r="Y12" s="78">
        <v>20</v>
      </c>
      <c r="Z12" s="78">
        <v>20</v>
      </c>
      <c r="AA12" s="78">
        <v>20</v>
      </c>
      <c r="AB12" s="78">
        <v>20</v>
      </c>
      <c r="AC12" s="78">
        <v>20</v>
      </c>
    </row>
    <row r="13" spans="1:29" x14ac:dyDescent="0.2">
      <c r="A13" s="72"/>
      <c r="B13" s="72" t="s">
        <v>13</v>
      </c>
      <c r="C13" s="71">
        <v>48</v>
      </c>
      <c r="D13" s="71">
        <v>48</v>
      </c>
      <c r="E13" s="71">
        <v>48</v>
      </c>
      <c r="F13" s="71">
        <v>46</v>
      </c>
      <c r="G13" s="71">
        <v>46</v>
      </c>
      <c r="H13" s="71">
        <v>44</v>
      </c>
      <c r="I13" s="71">
        <v>42</v>
      </c>
      <c r="J13" s="71">
        <v>42</v>
      </c>
      <c r="K13" s="71">
        <v>42</v>
      </c>
      <c r="L13" s="71">
        <v>42</v>
      </c>
      <c r="M13" s="71">
        <v>42</v>
      </c>
      <c r="N13" s="71">
        <v>42</v>
      </c>
      <c r="O13" s="71">
        <v>41</v>
      </c>
      <c r="P13" s="71">
        <v>41</v>
      </c>
      <c r="Q13" s="71">
        <v>46</v>
      </c>
      <c r="R13" s="71">
        <v>47</v>
      </c>
      <c r="S13" s="71">
        <v>48</v>
      </c>
      <c r="T13" s="71">
        <v>48</v>
      </c>
      <c r="U13" s="71">
        <v>48</v>
      </c>
      <c r="V13" s="71">
        <v>48</v>
      </c>
      <c r="W13" s="79">
        <v>48</v>
      </c>
      <c r="X13" s="79">
        <v>48</v>
      </c>
      <c r="Y13" s="79">
        <v>48</v>
      </c>
      <c r="Z13" s="79">
        <v>48</v>
      </c>
      <c r="AA13" s="79">
        <v>48</v>
      </c>
      <c r="AB13" s="79">
        <v>40</v>
      </c>
      <c r="AC13" s="79">
        <v>40</v>
      </c>
    </row>
    <row r="14" spans="1:29" x14ac:dyDescent="0.2">
      <c r="A14" s="72"/>
      <c r="B14" s="73" t="s">
        <v>17</v>
      </c>
      <c r="C14" s="74">
        <v>45</v>
      </c>
      <c r="D14" s="74">
        <v>45</v>
      </c>
      <c r="E14" s="74">
        <v>45</v>
      </c>
      <c r="F14" s="74">
        <v>45</v>
      </c>
      <c r="G14" s="74">
        <v>45</v>
      </c>
      <c r="H14" s="74">
        <v>45</v>
      </c>
      <c r="I14" s="74">
        <v>42.5</v>
      </c>
      <c r="J14" s="74">
        <v>40</v>
      </c>
      <c r="K14" s="74">
        <v>40</v>
      </c>
      <c r="L14" s="74">
        <v>40</v>
      </c>
      <c r="M14" s="74">
        <v>40</v>
      </c>
      <c r="N14" s="74">
        <v>40</v>
      </c>
      <c r="O14" s="74">
        <v>40</v>
      </c>
      <c r="P14" s="74">
        <v>40</v>
      </c>
      <c r="Q14" s="74">
        <v>40</v>
      </c>
      <c r="R14" s="74">
        <v>49</v>
      </c>
      <c r="S14" s="74">
        <v>49</v>
      </c>
      <c r="T14" s="74">
        <v>49</v>
      </c>
      <c r="U14" s="74">
        <v>46</v>
      </c>
      <c r="V14" s="74">
        <v>46</v>
      </c>
      <c r="W14" s="77">
        <v>48</v>
      </c>
      <c r="X14" s="77">
        <v>48</v>
      </c>
      <c r="Y14" s="77">
        <f>45+10</f>
        <v>55</v>
      </c>
      <c r="Z14" s="77">
        <f>45+10</f>
        <v>55</v>
      </c>
      <c r="AA14" s="77">
        <f>45+10</f>
        <v>55</v>
      </c>
      <c r="AB14" s="77">
        <v>54</v>
      </c>
      <c r="AC14" s="77">
        <v>54</v>
      </c>
    </row>
    <row r="15" spans="1:29" x14ac:dyDescent="0.2">
      <c r="A15" s="72"/>
      <c r="B15" s="72" t="s">
        <v>22</v>
      </c>
      <c r="C15" s="71">
        <v>56</v>
      </c>
      <c r="D15" s="71">
        <v>56</v>
      </c>
      <c r="E15" s="71">
        <v>56</v>
      </c>
      <c r="F15" s="71">
        <v>56</v>
      </c>
      <c r="G15" s="71">
        <v>48</v>
      </c>
      <c r="H15" s="71">
        <v>48</v>
      </c>
      <c r="I15" s="71">
        <v>48</v>
      </c>
      <c r="J15" s="71">
        <v>48</v>
      </c>
      <c r="K15" s="71">
        <v>45</v>
      </c>
      <c r="L15" s="71">
        <v>45</v>
      </c>
      <c r="M15" s="71">
        <v>45</v>
      </c>
      <c r="N15" s="71">
        <v>45</v>
      </c>
      <c r="O15" s="71">
        <v>43</v>
      </c>
      <c r="P15" s="71">
        <v>43</v>
      </c>
      <c r="Q15" s="71">
        <v>43</v>
      </c>
      <c r="R15" s="71">
        <v>43</v>
      </c>
      <c r="S15" s="71">
        <v>45</v>
      </c>
      <c r="T15" s="71">
        <v>52</v>
      </c>
      <c r="U15" s="71">
        <v>52</v>
      </c>
      <c r="V15" s="71">
        <v>52</v>
      </c>
      <c r="W15" s="79">
        <v>45</v>
      </c>
      <c r="X15" s="79">
        <v>45</v>
      </c>
      <c r="Y15" s="79">
        <v>43.5</v>
      </c>
      <c r="Z15" s="79">
        <f>22.5+21</f>
        <v>43.5</v>
      </c>
      <c r="AA15" s="79">
        <f>22.5+21</f>
        <v>43.5</v>
      </c>
      <c r="AB15" s="79">
        <v>43.5</v>
      </c>
      <c r="AC15" s="80">
        <v>45.5</v>
      </c>
    </row>
    <row r="16" spans="1:29" x14ac:dyDescent="0.2">
      <c r="A16" s="72"/>
      <c r="B16" s="73" t="s">
        <v>24</v>
      </c>
      <c r="C16" s="74">
        <v>59.08</v>
      </c>
      <c r="D16" s="74">
        <v>59.555</v>
      </c>
      <c r="E16" s="74">
        <v>57.704999999999998</v>
      </c>
      <c r="F16" s="74">
        <v>58.983699999999999</v>
      </c>
      <c r="G16" s="74">
        <v>58.983699999999999</v>
      </c>
      <c r="H16" s="74">
        <v>58.983699999999999</v>
      </c>
      <c r="I16" s="74">
        <v>58.251006499999995</v>
      </c>
      <c r="J16" s="74">
        <v>57.794262500000002</v>
      </c>
      <c r="K16" s="74">
        <v>54.777849000000003</v>
      </c>
      <c r="L16" s="74">
        <v>53.360039500000006</v>
      </c>
      <c r="M16" s="74">
        <v>53.470987700000002</v>
      </c>
      <c r="N16" s="74">
        <v>45.441200000000009</v>
      </c>
      <c r="O16" s="74">
        <v>45.441200000000009</v>
      </c>
      <c r="P16" s="74">
        <v>45.441200000000009</v>
      </c>
      <c r="Q16" s="74">
        <v>45.441200000000009</v>
      </c>
      <c r="R16" s="74">
        <v>45.441200000000009</v>
      </c>
      <c r="S16" s="74">
        <v>46.560500000000005</v>
      </c>
      <c r="T16" s="74">
        <f>(0.45*(1-0.051-0.0085)+0.075+0.005)*100</f>
        <v>50.322500000000005</v>
      </c>
      <c r="U16" s="74">
        <f>(0.45*(1-0.051-0.0085)+0.075+0.005)*100</f>
        <v>50.322500000000005</v>
      </c>
      <c r="V16" s="74">
        <f>(0.45*(1-0.051-0.01)+0.075+0.005)*100</f>
        <v>50.254999999999995</v>
      </c>
      <c r="W16" s="74">
        <f t="shared" ref="W16" si="0">(0.45*(1-0.051-0.0105)+0.075+0.005)*100</f>
        <v>50.232500000000002</v>
      </c>
      <c r="X16" s="74">
        <f>(0.45*(1-0.051-0.011)+0.075+0.005)*100</f>
        <v>50.21</v>
      </c>
      <c r="Y16" s="74">
        <f>(0.45*(1-0.051-0.0115)+0.075+0.005)*100</f>
        <v>50.187499999999993</v>
      </c>
      <c r="Z16" s="74">
        <f>(0.45*(1-0.068-0.004)+0.092+0.005)*100</f>
        <v>51.459999999999994</v>
      </c>
      <c r="AA16" s="74">
        <f>(0.45*(1-0.068-0.004)+0.092+0.005)*100</f>
        <v>51.459999999999994</v>
      </c>
      <c r="AB16" s="77">
        <f>(0.45*(1-0.068-0.004)+0.092+0.005)*100</f>
        <v>51.459999999999994</v>
      </c>
      <c r="AC16" s="77">
        <f>(0.45*(1-0.068-0.004)+0.092+0.005)*100</f>
        <v>51.459999999999994</v>
      </c>
    </row>
    <row r="17" spans="1:29" x14ac:dyDescent="0.2">
      <c r="A17" s="72"/>
      <c r="B17" s="72" t="s">
        <v>27</v>
      </c>
      <c r="C17" s="71">
        <v>42.87</v>
      </c>
      <c r="D17" s="71">
        <v>41.3</v>
      </c>
      <c r="E17" s="71">
        <v>41.3</v>
      </c>
      <c r="F17" s="71">
        <v>41.3</v>
      </c>
      <c r="G17" s="71">
        <v>41.3</v>
      </c>
      <c r="H17" s="71">
        <v>41.3</v>
      </c>
      <c r="I17" s="71">
        <v>41.3</v>
      </c>
      <c r="J17" s="71">
        <v>41.3</v>
      </c>
      <c r="K17" s="71">
        <v>53.1</v>
      </c>
      <c r="L17" s="71">
        <v>53.1</v>
      </c>
      <c r="M17" s="71">
        <v>53.1</v>
      </c>
      <c r="N17" s="71">
        <v>53.1</v>
      </c>
      <c r="O17" s="71">
        <v>53.1</v>
      </c>
      <c r="P17" s="71">
        <v>53.1</v>
      </c>
      <c r="Q17" s="71">
        <v>56.1</v>
      </c>
      <c r="R17" s="71">
        <v>50.15</v>
      </c>
      <c r="S17" s="71">
        <v>47.2</v>
      </c>
      <c r="T17" s="71">
        <v>47.2</v>
      </c>
      <c r="U17" s="71">
        <v>47.2</v>
      </c>
      <c r="V17" s="71">
        <v>47.2</v>
      </c>
      <c r="W17" s="79">
        <v>47.2</v>
      </c>
      <c r="X17" s="79">
        <v>47.2</v>
      </c>
      <c r="Y17" s="79">
        <f>36*1.18</f>
        <v>42.48</v>
      </c>
      <c r="Z17" s="79">
        <f>36*1.18</f>
        <v>42.48</v>
      </c>
      <c r="AA17" s="79">
        <f t="shared" ref="AA17:AB17" si="1">36*1.18</f>
        <v>42.48</v>
      </c>
      <c r="AB17" s="79">
        <f t="shared" si="1"/>
        <v>42.48</v>
      </c>
      <c r="AC17" s="79">
        <f>30*1.18</f>
        <v>35.4</v>
      </c>
    </row>
    <row r="18" spans="1:29" x14ac:dyDescent="0.2">
      <c r="A18" s="72"/>
      <c r="B18" s="73" t="s">
        <v>30</v>
      </c>
      <c r="C18" s="74">
        <v>51</v>
      </c>
      <c r="D18" s="74">
        <v>51</v>
      </c>
      <c r="E18" s="74">
        <v>51</v>
      </c>
      <c r="F18" s="74">
        <v>46</v>
      </c>
      <c r="G18" s="74">
        <v>46</v>
      </c>
      <c r="H18" s="74">
        <v>45.9</v>
      </c>
      <c r="I18" s="74">
        <v>45.9</v>
      </c>
      <c r="J18" s="74">
        <v>46.1</v>
      </c>
      <c r="K18" s="74">
        <v>46.1</v>
      </c>
      <c r="L18" s="74">
        <v>46.1</v>
      </c>
      <c r="M18" s="74">
        <v>44.1</v>
      </c>
      <c r="N18" s="74">
        <v>44.1</v>
      </c>
      <c r="O18" s="74">
        <v>44.9</v>
      </c>
      <c r="P18" s="74">
        <v>44.9</v>
      </c>
      <c r="Q18" s="74">
        <v>44.9</v>
      </c>
      <c r="R18" s="74">
        <v>45.2</v>
      </c>
      <c r="S18" s="74">
        <v>47.3</v>
      </c>
      <c r="T18" s="74">
        <v>47.3</v>
      </c>
      <c r="U18" s="74">
        <v>47.3</v>
      </c>
      <c r="V18" s="74">
        <v>47.8</v>
      </c>
      <c r="W18" s="74">
        <v>48.8</v>
      </c>
      <c r="X18" s="74">
        <v>48.8</v>
      </c>
      <c r="Y18" s="74">
        <f>43+3.33+0.9</f>
        <v>47.23</v>
      </c>
      <c r="Z18" s="74">
        <f>43+3.33+0.9</f>
        <v>47.23</v>
      </c>
      <c r="AA18" s="74">
        <v>47.2</v>
      </c>
      <c r="AB18" s="74">
        <v>47.2</v>
      </c>
      <c r="AC18" s="77">
        <v>47.2</v>
      </c>
    </row>
    <row r="19" spans="1:29" x14ac:dyDescent="0.2">
      <c r="A19" s="72"/>
      <c r="B19" s="72" t="s">
        <v>31</v>
      </c>
      <c r="C19" s="76">
        <v>40</v>
      </c>
      <c r="D19" s="76">
        <v>40</v>
      </c>
      <c r="E19" s="76">
        <v>40</v>
      </c>
      <c r="F19" s="76">
        <v>40</v>
      </c>
      <c r="G19" s="76">
        <v>40</v>
      </c>
      <c r="H19" s="76">
        <v>40</v>
      </c>
      <c r="I19" s="76">
        <v>40</v>
      </c>
      <c r="J19" s="76">
        <v>40</v>
      </c>
      <c r="K19" s="71">
        <v>30</v>
      </c>
      <c r="L19" s="71">
        <v>30</v>
      </c>
      <c r="M19" s="71">
        <v>30</v>
      </c>
      <c r="N19" s="71">
        <v>30</v>
      </c>
      <c r="O19" s="71">
        <v>30</v>
      </c>
      <c r="P19" s="71">
        <v>30</v>
      </c>
      <c r="Q19" s="71">
        <v>30</v>
      </c>
      <c r="R19" s="71">
        <v>30</v>
      </c>
      <c r="S19" s="71">
        <v>35</v>
      </c>
      <c r="T19" s="71">
        <v>35</v>
      </c>
      <c r="U19" s="71">
        <v>35</v>
      </c>
      <c r="V19" s="71">
        <v>35</v>
      </c>
      <c r="W19" s="79">
        <v>35</v>
      </c>
      <c r="X19" s="79">
        <v>35</v>
      </c>
      <c r="Y19" s="79">
        <v>35</v>
      </c>
      <c r="Z19" s="79">
        <v>35</v>
      </c>
      <c r="AA19" s="79">
        <v>35</v>
      </c>
      <c r="AB19" s="79">
        <v>35</v>
      </c>
      <c r="AC19" s="79">
        <v>35</v>
      </c>
    </row>
    <row r="20" spans="1:29" x14ac:dyDescent="0.2">
      <c r="A20" s="72"/>
      <c r="B20" s="73" t="s">
        <v>34</v>
      </c>
      <c r="C20" s="75">
        <v>25</v>
      </c>
      <c r="D20" s="75">
        <v>25</v>
      </c>
      <c r="E20" s="75">
        <v>25</v>
      </c>
      <c r="F20" s="75">
        <v>25</v>
      </c>
      <c r="G20" s="75">
        <v>25</v>
      </c>
      <c r="H20" s="75">
        <v>25</v>
      </c>
      <c r="I20" s="75">
        <v>25</v>
      </c>
      <c r="J20" s="75">
        <v>25</v>
      </c>
      <c r="K20" s="75">
        <v>25</v>
      </c>
      <c r="L20" s="75">
        <v>25</v>
      </c>
      <c r="M20" s="75">
        <v>25</v>
      </c>
      <c r="N20" s="75">
        <v>25</v>
      </c>
      <c r="O20" s="75">
        <v>25</v>
      </c>
      <c r="P20" s="75">
        <v>25</v>
      </c>
      <c r="Q20" s="75">
        <v>23</v>
      </c>
      <c r="R20" s="75">
        <v>26</v>
      </c>
      <c r="S20" s="75">
        <v>25</v>
      </c>
      <c r="T20" s="75">
        <v>25</v>
      </c>
      <c r="U20" s="75">
        <v>24</v>
      </c>
      <c r="V20" s="75">
        <v>24</v>
      </c>
      <c r="W20" s="78">
        <v>23</v>
      </c>
      <c r="X20" s="78">
        <v>23</v>
      </c>
      <c r="Y20" s="78">
        <v>23</v>
      </c>
      <c r="Z20" s="77">
        <v>31.4</v>
      </c>
      <c r="AA20" s="77">
        <v>31.4</v>
      </c>
      <c r="AB20" s="77">
        <v>31.4</v>
      </c>
      <c r="AC20" s="77">
        <v>31</v>
      </c>
    </row>
    <row r="21" spans="1:29" x14ac:dyDescent="0.2">
      <c r="A21" s="72"/>
      <c r="B21" s="72" t="s">
        <v>36</v>
      </c>
      <c r="C21" s="76">
        <v>33</v>
      </c>
      <c r="D21" s="76">
        <v>33</v>
      </c>
      <c r="E21" s="76">
        <v>33</v>
      </c>
      <c r="F21" s="76">
        <v>33</v>
      </c>
      <c r="G21" s="76">
        <v>33</v>
      </c>
      <c r="H21" s="76">
        <v>33</v>
      </c>
      <c r="I21" s="76">
        <v>33</v>
      </c>
      <c r="J21" s="76">
        <v>33</v>
      </c>
      <c r="K21" s="76">
        <v>33</v>
      </c>
      <c r="L21" s="76">
        <v>33</v>
      </c>
      <c r="M21" s="76">
        <v>33</v>
      </c>
      <c r="N21" s="76">
        <v>27</v>
      </c>
      <c r="O21" s="76">
        <v>27</v>
      </c>
      <c r="P21" s="76">
        <v>24</v>
      </c>
      <c r="Q21" s="76">
        <v>15</v>
      </c>
      <c r="R21" s="76">
        <v>15</v>
      </c>
      <c r="S21" s="76">
        <v>15</v>
      </c>
      <c r="T21" s="76">
        <v>15</v>
      </c>
      <c r="U21" s="76">
        <v>15</v>
      </c>
      <c r="V21" s="76">
        <v>15</v>
      </c>
      <c r="W21" s="81">
        <v>15</v>
      </c>
      <c r="X21" s="81">
        <v>15</v>
      </c>
      <c r="Y21" s="81">
        <v>15</v>
      </c>
      <c r="Z21" s="81">
        <v>15</v>
      </c>
      <c r="AA21" s="81">
        <v>27</v>
      </c>
      <c r="AB21" s="79">
        <v>32</v>
      </c>
      <c r="AC21" s="79">
        <v>32</v>
      </c>
    </row>
    <row r="22" spans="1:29" x14ac:dyDescent="0.2">
      <c r="A22" s="72"/>
      <c r="B22" s="73" t="s">
        <v>37</v>
      </c>
      <c r="C22" s="74">
        <v>51.25</v>
      </c>
      <c r="D22" s="74">
        <v>51.25</v>
      </c>
      <c r="E22" s="74">
        <v>51.25</v>
      </c>
      <c r="F22" s="74">
        <v>47.15</v>
      </c>
      <c r="G22" s="74">
        <v>47.15</v>
      </c>
      <c r="H22" s="74">
        <v>47.15</v>
      </c>
      <c r="I22" s="74">
        <v>43.05</v>
      </c>
      <c r="J22" s="74">
        <v>38.950000000000003</v>
      </c>
      <c r="K22" s="74">
        <v>38.950000000000003</v>
      </c>
      <c r="L22" s="74">
        <v>38.950000000000003</v>
      </c>
      <c r="M22" s="74">
        <v>38.950000000000003</v>
      </c>
      <c r="N22" s="74">
        <v>38.950000000000003</v>
      </c>
      <c r="O22" s="74">
        <v>38.950000000000003</v>
      </c>
      <c r="P22" s="74">
        <v>38.950000000000003</v>
      </c>
      <c r="Q22" s="74">
        <v>39</v>
      </c>
      <c r="R22" s="74">
        <v>39</v>
      </c>
      <c r="S22" s="74">
        <v>42.14</v>
      </c>
      <c r="T22" s="74">
        <v>41.34</v>
      </c>
      <c r="U22" s="74">
        <v>43.6</v>
      </c>
      <c r="V22" s="74">
        <v>43.6</v>
      </c>
      <c r="W22" s="77">
        <v>43.6</v>
      </c>
      <c r="X22" s="77">
        <v>43.6</v>
      </c>
      <c r="Y22" s="77">
        <f>42*1.09</f>
        <v>45.78</v>
      </c>
      <c r="Z22" s="77">
        <f>42*1.09</f>
        <v>45.78</v>
      </c>
      <c r="AA22" s="77">
        <f>42*1.09</f>
        <v>45.78</v>
      </c>
      <c r="AB22" s="77">
        <f>42*1.09</f>
        <v>45.78</v>
      </c>
      <c r="AC22" s="77">
        <f>42*1.09</f>
        <v>45.78</v>
      </c>
    </row>
    <row r="23" spans="1:29" x14ac:dyDescent="0.2">
      <c r="A23" s="72"/>
      <c r="B23" s="72" t="s">
        <v>38</v>
      </c>
      <c r="C23" s="71">
        <v>44</v>
      </c>
      <c r="D23" s="71">
        <v>44</v>
      </c>
      <c r="E23" s="71">
        <v>44</v>
      </c>
      <c r="F23" s="71">
        <v>44</v>
      </c>
      <c r="G23" s="71">
        <v>44</v>
      </c>
      <c r="H23" s="71">
        <v>44</v>
      </c>
      <c r="I23" s="71">
        <v>40</v>
      </c>
      <c r="J23" s="71">
        <v>40</v>
      </c>
      <c r="K23" s="71">
        <v>40</v>
      </c>
      <c r="L23" s="71">
        <v>38</v>
      </c>
      <c r="M23" s="71">
        <v>38</v>
      </c>
      <c r="N23" s="71">
        <v>36</v>
      </c>
      <c r="O23" s="71">
        <v>40</v>
      </c>
      <c r="P23" s="71">
        <v>40</v>
      </c>
      <c r="Q23" s="71">
        <v>40</v>
      </c>
      <c r="R23" s="71">
        <v>40.6</v>
      </c>
      <c r="S23" s="71">
        <v>20.3</v>
      </c>
      <c r="T23" s="71">
        <v>20.3</v>
      </c>
      <c r="U23" s="76">
        <v>16</v>
      </c>
      <c r="V23" s="76">
        <v>16</v>
      </c>
      <c r="W23" s="81">
        <v>16</v>
      </c>
      <c r="X23" s="81">
        <v>15</v>
      </c>
      <c r="Y23" s="81">
        <v>15</v>
      </c>
      <c r="Z23" s="81">
        <v>15</v>
      </c>
      <c r="AA23" s="81">
        <v>15</v>
      </c>
      <c r="AB23" s="81">
        <v>15</v>
      </c>
      <c r="AC23" s="81">
        <v>15</v>
      </c>
    </row>
    <row r="24" spans="1:29" x14ac:dyDescent="0.2">
      <c r="A24" s="72"/>
      <c r="B24" s="73" t="s">
        <v>42</v>
      </c>
      <c r="C24" s="74">
        <v>35</v>
      </c>
      <c r="D24" s="74">
        <v>35</v>
      </c>
      <c r="E24" s="74">
        <v>35</v>
      </c>
      <c r="F24" s="74">
        <v>35</v>
      </c>
      <c r="G24" s="74">
        <v>35</v>
      </c>
      <c r="H24" s="74">
        <v>35</v>
      </c>
      <c r="I24" s="74">
        <v>35</v>
      </c>
      <c r="J24" s="74">
        <v>35</v>
      </c>
      <c r="K24" s="74">
        <v>35</v>
      </c>
      <c r="L24" s="74">
        <v>35</v>
      </c>
      <c r="M24" s="74">
        <v>35</v>
      </c>
      <c r="N24" s="74">
        <v>35</v>
      </c>
      <c r="O24" s="74">
        <v>35</v>
      </c>
      <c r="P24" s="74">
        <v>35</v>
      </c>
      <c r="Q24" s="74">
        <v>35</v>
      </c>
      <c r="R24" s="74">
        <v>35</v>
      </c>
      <c r="S24" s="74">
        <v>35</v>
      </c>
      <c r="T24" s="74">
        <v>35</v>
      </c>
      <c r="U24" s="74">
        <v>35</v>
      </c>
      <c r="V24" s="74">
        <v>35</v>
      </c>
      <c r="W24" s="77">
        <v>35</v>
      </c>
      <c r="X24" s="77">
        <v>35</v>
      </c>
      <c r="Y24" s="77">
        <v>35</v>
      </c>
      <c r="Z24" s="77">
        <v>35</v>
      </c>
      <c r="AA24" s="77">
        <v>35</v>
      </c>
      <c r="AB24" s="77">
        <v>35</v>
      </c>
      <c r="AC24" s="77">
        <v>35</v>
      </c>
    </row>
    <row r="25" spans="1:29" x14ac:dyDescent="0.2">
      <c r="A25" s="72"/>
      <c r="B25" s="72" t="s">
        <v>44</v>
      </c>
      <c r="C25" s="71">
        <v>60</v>
      </c>
      <c r="D25" s="71">
        <v>60</v>
      </c>
      <c r="E25" s="71">
        <v>60</v>
      </c>
      <c r="F25" s="71">
        <v>60</v>
      </c>
      <c r="G25" s="71">
        <v>60</v>
      </c>
      <c r="H25" s="71">
        <v>60</v>
      </c>
      <c r="I25" s="71">
        <v>52</v>
      </c>
      <c r="J25" s="71">
        <v>52</v>
      </c>
      <c r="K25" s="71">
        <v>52</v>
      </c>
      <c r="L25" s="71">
        <v>52</v>
      </c>
      <c r="M25" s="71">
        <v>52</v>
      </c>
      <c r="N25" s="71">
        <v>52</v>
      </c>
      <c r="O25" s="71">
        <v>52</v>
      </c>
      <c r="P25" s="71">
        <v>52</v>
      </c>
      <c r="Q25" s="71">
        <v>52</v>
      </c>
      <c r="R25" s="71">
        <v>52</v>
      </c>
      <c r="S25" s="71">
        <v>52</v>
      </c>
      <c r="T25" s="71">
        <v>52</v>
      </c>
      <c r="U25" s="71">
        <v>52</v>
      </c>
      <c r="V25" s="71">
        <v>52</v>
      </c>
      <c r="W25" s="79">
        <v>52</v>
      </c>
      <c r="X25" s="79">
        <v>52</v>
      </c>
      <c r="Y25" s="79">
        <v>52</v>
      </c>
      <c r="Z25" s="79">
        <v>51.95</v>
      </c>
      <c r="AA25" s="79">
        <v>51.75</v>
      </c>
      <c r="AB25" s="79">
        <v>49.5</v>
      </c>
      <c r="AC25" s="79">
        <v>49.5</v>
      </c>
    </row>
    <row r="26" spans="1:29" x14ac:dyDescent="0.2">
      <c r="A26" s="72"/>
      <c r="B26" s="73" t="s">
        <v>46</v>
      </c>
      <c r="C26" s="74">
        <v>50</v>
      </c>
      <c r="D26" s="74">
        <v>50</v>
      </c>
      <c r="E26" s="74">
        <v>50</v>
      </c>
      <c r="F26" s="74">
        <v>50</v>
      </c>
      <c r="G26" s="74">
        <v>50</v>
      </c>
      <c r="H26" s="74">
        <v>50</v>
      </c>
      <c r="I26" s="74">
        <v>50</v>
      </c>
      <c r="J26" s="74">
        <v>50</v>
      </c>
      <c r="K26" s="74">
        <v>50</v>
      </c>
      <c r="L26" s="74">
        <v>50</v>
      </c>
      <c r="M26" s="74">
        <v>50</v>
      </c>
      <c r="N26" s="74">
        <v>50</v>
      </c>
      <c r="O26" s="74">
        <v>50</v>
      </c>
      <c r="P26" s="74">
        <v>50</v>
      </c>
      <c r="Q26" s="74">
        <v>50</v>
      </c>
      <c r="R26" s="74">
        <v>50</v>
      </c>
      <c r="S26" s="74">
        <v>50</v>
      </c>
      <c r="T26" s="74">
        <v>50</v>
      </c>
      <c r="U26" s="74">
        <v>50</v>
      </c>
      <c r="V26" s="74">
        <v>50</v>
      </c>
      <c r="W26" s="77">
        <v>50</v>
      </c>
      <c r="X26" s="77">
        <v>50</v>
      </c>
      <c r="Y26" s="77">
        <v>50</v>
      </c>
      <c r="Z26" s="77">
        <v>50</v>
      </c>
      <c r="AA26" s="77">
        <v>50</v>
      </c>
      <c r="AB26" s="77">
        <v>50</v>
      </c>
      <c r="AC26" s="77">
        <v>50</v>
      </c>
    </row>
    <row r="27" spans="1:29" x14ac:dyDescent="0.2">
      <c r="A27" s="72"/>
      <c r="B27" s="72" t="s">
        <v>48</v>
      </c>
      <c r="C27" s="71">
        <v>45</v>
      </c>
      <c r="D27" s="71">
        <v>45</v>
      </c>
      <c r="E27" s="71">
        <v>44</v>
      </c>
      <c r="F27" s="71">
        <v>40</v>
      </c>
      <c r="G27" s="71">
        <v>40</v>
      </c>
      <c r="H27" s="71">
        <v>40</v>
      </c>
      <c r="I27" s="71">
        <v>40</v>
      </c>
      <c r="J27" s="71">
        <v>40</v>
      </c>
      <c r="K27" s="71">
        <v>40</v>
      </c>
      <c r="L27" s="71">
        <v>40</v>
      </c>
      <c r="M27" s="71">
        <v>40</v>
      </c>
      <c r="N27" s="71">
        <v>40</v>
      </c>
      <c r="O27" s="71">
        <v>40</v>
      </c>
      <c r="P27" s="71">
        <v>40</v>
      </c>
      <c r="Q27" s="71">
        <v>32</v>
      </c>
      <c r="R27" s="71">
        <v>32</v>
      </c>
      <c r="S27" s="71">
        <v>32</v>
      </c>
      <c r="T27" s="71">
        <v>32</v>
      </c>
      <c r="U27" s="71">
        <v>32</v>
      </c>
      <c r="V27" s="71">
        <v>32</v>
      </c>
      <c r="W27" s="79">
        <v>32</v>
      </c>
      <c r="X27" s="79">
        <v>32</v>
      </c>
      <c r="Y27" s="79">
        <v>32</v>
      </c>
      <c r="Z27" s="79">
        <v>32</v>
      </c>
      <c r="AA27" s="79">
        <v>32</v>
      </c>
      <c r="AB27" s="79">
        <v>32</v>
      </c>
      <c r="AC27" s="79">
        <v>32</v>
      </c>
    </row>
    <row r="28" spans="1:29" x14ac:dyDescent="0.2">
      <c r="A28" s="72"/>
      <c r="B28" s="73" t="s">
        <v>49</v>
      </c>
      <c r="C28" s="74">
        <v>40</v>
      </c>
      <c r="D28" s="74">
        <v>40</v>
      </c>
      <c r="E28" s="74">
        <v>40</v>
      </c>
      <c r="F28" s="74">
        <v>40</v>
      </c>
      <c r="G28" s="74">
        <v>40</v>
      </c>
      <c r="H28" s="74">
        <v>40</v>
      </c>
      <c r="I28" s="74">
        <v>40</v>
      </c>
      <c r="J28" s="74">
        <v>40</v>
      </c>
      <c r="K28" s="74">
        <v>40</v>
      </c>
      <c r="L28" s="74">
        <v>40</v>
      </c>
      <c r="M28" s="74">
        <v>40</v>
      </c>
      <c r="N28" s="74">
        <v>42</v>
      </c>
      <c r="O28" s="74">
        <v>42</v>
      </c>
      <c r="P28" s="74">
        <v>42</v>
      </c>
      <c r="Q28" s="74">
        <v>42</v>
      </c>
      <c r="R28" s="74">
        <v>45.88</v>
      </c>
      <c r="S28" s="74">
        <v>50</v>
      </c>
      <c r="T28" s="74">
        <v>49</v>
      </c>
      <c r="U28" s="74">
        <v>56.5</v>
      </c>
      <c r="V28" s="74">
        <v>56.5</v>
      </c>
      <c r="W28" s="77">
        <v>56.5</v>
      </c>
      <c r="X28" s="77">
        <v>56.5</v>
      </c>
      <c r="Y28" s="77">
        <f>48+5+3.21</f>
        <v>56.21</v>
      </c>
      <c r="Z28" s="77">
        <f>48+5</f>
        <v>53</v>
      </c>
      <c r="AA28" s="77">
        <v>53</v>
      </c>
      <c r="AB28" s="77">
        <v>53</v>
      </c>
      <c r="AC28" s="77">
        <v>53</v>
      </c>
    </row>
    <row r="29" spans="1:29" x14ac:dyDescent="0.2">
      <c r="A29" s="72"/>
      <c r="B29" s="72" t="s">
        <v>50</v>
      </c>
      <c r="C29" s="71">
        <v>40</v>
      </c>
      <c r="D29" s="71">
        <v>40</v>
      </c>
      <c r="E29" s="71">
        <v>40</v>
      </c>
      <c r="F29" s="71">
        <v>48</v>
      </c>
      <c r="G29" s="71">
        <v>40</v>
      </c>
      <c r="H29" s="71">
        <v>40</v>
      </c>
      <c r="I29" s="71">
        <v>40</v>
      </c>
      <c r="J29" s="71">
        <v>40</v>
      </c>
      <c r="K29" s="71">
        <v>40</v>
      </c>
      <c r="L29" s="71">
        <v>40</v>
      </c>
      <c r="M29" s="76">
        <v>16</v>
      </c>
      <c r="N29" s="76">
        <v>16</v>
      </c>
      <c r="O29" s="76">
        <v>16</v>
      </c>
      <c r="P29" s="76">
        <v>16</v>
      </c>
      <c r="Q29" s="76">
        <v>16</v>
      </c>
      <c r="R29" s="76">
        <v>16</v>
      </c>
      <c r="S29" s="76">
        <v>16</v>
      </c>
      <c r="T29" s="76">
        <v>16</v>
      </c>
      <c r="U29" s="76">
        <v>16</v>
      </c>
      <c r="V29" s="76">
        <v>16</v>
      </c>
      <c r="W29" s="81">
        <v>16</v>
      </c>
      <c r="X29" s="81">
        <v>16</v>
      </c>
      <c r="Y29" s="81">
        <v>16</v>
      </c>
      <c r="Z29" s="81">
        <v>10</v>
      </c>
      <c r="AA29" s="81">
        <v>10</v>
      </c>
      <c r="AB29" s="81">
        <v>10</v>
      </c>
      <c r="AC29" s="81">
        <v>10</v>
      </c>
    </row>
    <row r="30" spans="1:29" x14ac:dyDescent="0.2">
      <c r="A30" s="72"/>
      <c r="B30" s="73" t="s">
        <v>51</v>
      </c>
      <c r="C30" s="74">
        <v>50</v>
      </c>
      <c r="D30" s="74">
        <v>50</v>
      </c>
      <c r="E30" s="74">
        <v>50</v>
      </c>
      <c r="F30" s="74">
        <v>50</v>
      </c>
      <c r="G30" s="74">
        <v>50</v>
      </c>
      <c r="H30" s="74">
        <v>50</v>
      </c>
      <c r="I30" s="74">
        <v>50</v>
      </c>
      <c r="J30" s="74">
        <v>50</v>
      </c>
      <c r="K30" s="74">
        <v>50</v>
      </c>
      <c r="L30" s="74">
        <v>50</v>
      </c>
      <c r="M30" s="74">
        <v>50</v>
      </c>
      <c r="N30" s="74">
        <v>50</v>
      </c>
      <c r="O30" s="74">
        <v>41</v>
      </c>
      <c r="P30" s="74">
        <v>41</v>
      </c>
      <c r="Q30" s="74">
        <v>41</v>
      </c>
      <c r="R30" s="74">
        <v>41</v>
      </c>
      <c r="S30" s="74">
        <v>41</v>
      </c>
      <c r="T30" s="74">
        <v>41</v>
      </c>
      <c r="U30" s="74">
        <v>50</v>
      </c>
      <c r="V30" s="74">
        <v>50</v>
      </c>
      <c r="W30" s="77">
        <v>50</v>
      </c>
      <c r="X30" s="77">
        <v>50</v>
      </c>
      <c r="Y30" s="77">
        <v>50</v>
      </c>
      <c r="Z30" s="77">
        <v>50</v>
      </c>
      <c r="AA30" s="77">
        <v>50</v>
      </c>
      <c r="AB30" s="77">
        <v>50</v>
      </c>
      <c r="AC30" s="77">
        <v>50</v>
      </c>
    </row>
    <row r="31" spans="1:29" x14ac:dyDescent="0.2">
      <c r="A31" s="72"/>
      <c r="B31" s="72" t="s">
        <v>55</v>
      </c>
      <c r="C31" s="71">
        <v>42</v>
      </c>
      <c r="D31" s="71">
        <v>42</v>
      </c>
      <c r="E31" s="71">
        <v>42</v>
      </c>
      <c r="F31" s="71">
        <v>42</v>
      </c>
      <c r="G31" s="71">
        <v>42</v>
      </c>
      <c r="H31" s="71">
        <v>42</v>
      </c>
      <c r="I31" s="71">
        <v>42</v>
      </c>
      <c r="J31" s="71">
        <v>38</v>
      </c>
      <c r="K31" s="71">
        <v>38</v>
      </c>
      <c r="L31" s="76">
        <v>19</v>
      </c>
      <c r="M31" s="76">
        <v>19</v>
      </c>
      <c r="N31" s="76">
        <v>19</v>
      </c>
      <c r="O31" s="76">
        <v>19</v>
      </c>
      <c r="P31" s="76">
        <v>19</v>
      </c>
      <c r="Q31" s="76">
        <v>19</v>
      </c>
      <c r="R31" s="76">
        <v>19</v>
      </c>
      <c r="S31" s="76">
        <v>19</v>
      </c>
      <c r="T31" s="76">
        <v>19</v>
      </c>
      <c r="U31" s="71">
        <v>25</v>
      </c>
      <c r="V31" s="71">
        <v>25</v>
      </c>
      <c r="W31" s="79">
        <v>25</v>
      </c>
      <c r="X31" s="79">
        <v>25</v>
      </c>
      <c r="Y31" s="79">
        <v>25</v>
      </c>
      <c r="Z31" s="79">
        <v>25</v>
      </c>
      <c r="AA31" s="79">
        <v>25</v>
      </c>
      <c r="AB31" s="79">
        <v>25</v>
      </c>
      <c r="AC31" s="79">
        <v>25</v>
      </c>
    </row>
    <row r="32" spans="1:29" x14ac:dyDescent="0.2">
      <c r="A32" s="72"/>
      <c r="B32" s="73" t="s">
        <v>58</v>
      </c>
      <c r="C32" s="74">
        <v>62.2</v>
      </c>
      <c r="D32" s="74">
        <v>61.2</v>
      </c>
      <c r="E32" s="74">
        <v>59.5</v>
      </c>
      <c r="F32" s="74">
        <v>57.75</v>
      </c>
      <c r="G32" s="74">
        <v>55.63</v>
      </c>
      <c r="H32" s="74">
        <v>54</v>
      </c>
      <c r="I32" s="74">
        <v>53.5</v>
      </c>
      <c r="J32" s="74">
        <v>52.5</v>
      </c>
      <c r="K32" s="74">
        <v>52.2</v>
      </c>
      <c r="L32" s="74">
        <v>52.12</v>
      </c>
      <c r="M32" s="74">
        <v>51</v>
      </c>
      <c r="N32" s="74">
        <v>50.9</v>
      </c>
      <c r="O32" s="74">
        <v>50.45</v>
      </c>
      <c r="P32" s="74">
        <v>50.05</v>
      </c>
      <c r="Q32" s="74">
        <v>49.09</v>
      </c>
      <c r="R32" s="74">
        <v>48.98</v>
      </c>
      <c r="S32" s="74">
        <v>49.17</v>
      </c>
      <c r="T32" s="74">
        <v>49</v>
      </c>
      <c r="U32" s="74">
        <v>51.129999999999995</v>
      </c>
      <c r="V32" s="74">
        <v>51.489999999999995</v>
      </c>
      <c r="W32" s="77">
        <v>51.59</v>
      </c>
      <c r="X32" s="77">
        <v>51.6</v>
      </c>
      <c r="Y32" s="77">
        <f>31.5+19.91</f>
        <v>51.41</v>
      </c>
      <c r="Z32" s="77">
        <f>31.25+19.86</f>
        <v>51.11</v>
      </c>
      <c r="AA32" s="77">
        <f>31.25+19.86</f>
        <v>51.11</v>
      </c>
      <c r="AB32" s="77">
        <f>31.25+19.86</f>
        <v>51.11</v>
      </c>
      <c r="AC32" s="77">
        <f>31.25+20.02</f>
        <v>51.269999999999996</v>
      </c>
    </row>
    <row r="33" spans="1:29" x14ac:dyDescent="0.2">
      <c r="A33" s="72"/>
      <c r="B33" s="82" t="s">
        <v>62</v>
      </c>
      <c r="C33" s="83">
        <v>61.34</v>
      </c>
      <c r="D33" s="83">
        <v>61.42</v>
      </c>
      <c r="E33" s="83">
        <v>54.4</v>
      </c>
      <c r="F33" s="83">
        <v>56.65</v>
      </c>
      <c r="G33" s="83">
        <v>53.64</v>
      </c>
      <c r="H33" s="83">
        <v>51.5</v>
      </c>
      <c r="I33" s="83">
        <v>53.1</v>
      </c>
      <c r="J33" s="83">
        <v>55.52</v>
      </c>
      <c r="K33" s="83">
        <v>54.7</v>
      </c>
      <c r="L33" s="83">
        <v>56.5</v>
      </c>
      <c r="M33" s="83">
        <v>56.6</v>
      </c>
      <c r="N33" s="83">
        <v>56.6</v>
      </c>
      <c r="O33" s="83">
        <v>56.55</v>
      </c>
      <c r="P33" s="83">
        <v>56.44</v>
      </c>
      <c r="Q33" s="83">
        <v>56.52</v>
      </c>
      <c r="R33" s="83">
        <v>56.559999999636197</v>
      </c>
      <c r="S33" s="83">
        <v>56.55</v>
      </c>
      <c r="T33" s="83">
        <v>56.6</v>
      </c>
      <c r="U33" s="83">
        <v>56.730000000000004</v>
      </c>
      <c r="V33" s="83">
        <v>56.86</v>
      </c>
      <c r="W33" s="84">
        <v>56.99</v>
      </c>
      <c r="X33" s="84">
        <v>57.1</v>
      </c>
      <c r="Y33" s="84">
        <v>57.1</v>
      </c>
      <c r="Z33" s="84">
        <f>25+32.1</f>
        <v>57.1</v>
      </c>
      <c r="AA33" s="84">
        <f>25+32.19</f>
        <v>57.19</v>
      </c>
      <c r="AB33" s="85">
        <v>52.28</v>
      </c>
      <c r="AC33" s="85">
        <v>52.28</v>
      </c>
    </row>
    <row r="34" spans="1:29" x14ac:dyDescent="0.2">
      <c r="A34" s="72"/>
      <c r="B34" s="86" t="s">
        <v>71</v>
      </c>
      <c r="C34" s="79">
        <v>46.93</v>
      </c>
      <c r="D34" s="79">
        <v>46.94</v>
      </c>
      <c r="E34" s="79">
        <v>45.879999999999995</v>
      </c>
      <c r="F34" s="79">
        <v>44.019999999999996</v>
      </c>
      <c r="G34" s="79">
        <v>45.34</v>
      </c>
      <c r="H34" s="79">
        <v>45.370000000000005</v>
      </c>
      <c r="I34" s="79">
        <v>45.46</v>
      </c>
      <c r="J34" s="79">
        <v>45.76</v>
      </c>
      <c r="K34" s="79">
        <v>45.55</v>
      </c>
      <c r="L34" s="79">
        <v>43.58</v>
      </c>
      <c r="M34" s="79">
        <v>41.730000000000004</v>
      </c>
      <c r="N34" s="79">
        <v>38.72</v>
      </c>
      <c r="O34" s="79">
        <v>35.72</v>
      </c>
      <c r="P34" s="79">
        <v>35.72</v>
      </c>
      <c r="Q34" s="79">
        <v>45.2</v>
      </c>
      <c r="R34" s="79">
        <v>46.12</v>
      </c>
      <c r="S34" s="79">
        <v>46.21</v>
      </c>
      <c r="T34" s="79">
        <v>46.239999999999995</v>
      </c>
      <c r="U34" s="79">
        <v>46.22</v>
      </c>
      <c r="V34" s="79">
        <v>46.239999999999995</v>
      </c>
      <c r="W34" s="79">
        <v>46.24</v>
      </c>
      <c r="X34" s="79">
        <v>46.25</v>
      </c>
      <c r="Y34" s="79">
        <f>31.8+14.45</f>
        <v>46.25</v>
      </c>
      <c r="Z34" s="79">
        <f>31.8+14.45</f>
        <v>46.25</v>
      </c>
      <c r="AA34" s="79">
        <v>46.2</v>
      </c>
      <c r="AB34" s="79">
        <v>46.24</v>
      </c>
      <c r="AC34" s="79">
        <v>46.24</v>
      </c>
    </row>
    <row r="35" spans="1:29" x14ac:dyDescent="0.2">
      <c r="A35" s="72"/>
      <c r="B35" s="87" t="s">
        <v>72</v>
      </c>
      <c r="C35" s="88">
        <v>41.7</v>
      </c>
      <c r="D35" s="88">
        <v>41.7</v>
      </c>
      <c r="E35" s="88">
        <v>41.7</v>
      </c>
      <c r="F35" s="88">
        <v>41.7</v>
      </c>
      <c r="G35" s="88">
        <v>41.5</v>
      </c>
      <c r="H35" s="89">
        <v>47.5</v>
      </c>
      <c r="I35" s="89">
        <v>47.5</v>
      </c>
      <c r="J35" s="89">
        <v>47.5</v>
      </c>
      <c r="K35" s="89">
        <v>47.5</v>
      </c>
      <c r="L35" s="89">
        <v>47.5</v>
      </c>
      <c r="M35" s="89">
        <v>43.5</v>
      </c>
      <c r="N35" s="89">
        <v>40</v>
      </c>
      <c r="O35" s="89">
        <v>40</v>
      </c>
      <c r="P35" s="89">
        <v>40</v>
      </c>
      <c r="Q35" s="89">
        <v>40</v>
      </c>
      <c r="R35" s="89">
        <v>40</v>
      </c>
      <c r="S35" s="89">
        <v>40</v>
      </c>
      <c r="T35" s="89">
        <v>40</v>
      </c>
      <c r="U35" s="89">
        <v>40</v>
      </c>
      <c r="V35" s="89">
        <v>39</v>
      </c>
      <c r="W35" s="89">
        <v>39</v>
      </c>
      <c r="X35" s="89">
        <v>38.700000000000003</v>
      </c>
      <c r="Y35" s="89">
        <f>24+14.52</f>
        <v>38.519999999999996</v>
      </c>
      <c r="Z35" s="89">
        <f>23+15.4</f>
        <v>38.4</v>
      </c>
      <c r="AA35" s="89">
        <v>38.200000000000003</v>
      </c>
      <c r="AB35" s="89">
        <v>38.200000000000003</v>
      </c>
      <c r="AC35" s="89">
        <v>38.200000000000003</v>
      </c>
    </row>
    <row r="36" spans="1:29" x14ac:dyDescent="0.2">
      <c r="A36" s="72"/>
      <c r="B36" s="90" t="s">
        <v>63</v>
      </c>
      <c r="C36" s="91">
        <v>40</v>
      </c>
      <c r="D36" s="91">
        <v>40</v>
      </c>
      <c r="E36" s="91">
        <v>40</v>
      </c>
      <c r="F36" s="91">
        <v>40</v>
      </c>
      <c r="G36" s="91">
        <v>40</v>
      </c>
      <c r="H36" s="91">
        <v>40</v>
      </c>
      <c r="I36" s="91">
        <v>40</v>
      </c>
      <c r="J36" s="91">
        <v>40</v>
      </c>
      <c r="K36" s="91">
        <v>40</v>
      </c>
      <c r="L36" s="91">
        <v>40</v>
      </c>
      <c r="M36" s="91">
        <v>40</v>
      </c>
      <c r="N36" s="91">
        <v>40</v>
      </c>
      <c r="O36" s="91">
        <v>40</v>
      </c>
      <c r="P36" s="91">
        <v>40</v>
      </c>
      <c r="Q36" s="91">
        <v>40</v>
      </c>
      <c r="R36" s="91">
        <v>50</v>
      </c>
      <c r="S36" s="91">
        <v>50</v>
      </c>
      <c r="T36" s="91">
        <v>50</v>
      </c>
      <c r="U36" s="91">
        <v>45</v>
      </c>
      <c r="V36" s="91">
        <v>45</v>
      </c>
      <c r="W36" s="92">
        <v>45</v>
      </c>
      <c r="X36" s="92">
        <v>45</v>
      </c>
      <c r="Y36" s="92">
        <v>45</v>
      </c>
      <c r="Z36" s="92">
        <v>45</v>
      </c>
      <c r="AA36" s="92">
        <v>45</v>
      </c>
      <c r="AB36" s="92">
        <v>45</v>
      </c>
      <c r="AC36" s="92" t="s">
        <v>68</v>
      </c>
    </row>
    <row r="37" spans="1:29" x14ac:dyDescent="0.2">
      <c r="A37" s="72"/>
      <c r="B37" s="93" t="s">
        <v>65</v>
      </c>
      <c r="C37" s="94"/>
      <c r="D37" s="94"/>
      <c r="E37" s="94"/>
      <c r="F37" s="94"/>
      <c r="G37" s="94"/>
      <c r="H37" s="94"/>
      <c r="I37" s="94"/>
      <c r="J37" s="94"/>
      <c r="K37" s="94"/>
      <c r="L37" s="94"/>
      <c r="M37" s="94"/>
      <c r="N37" s="94"/>
      <c r="O37" s="94"/>
      <c r="P37" s="94"/>
      <c r="Q37" s="94"/>
      <c r="R37" s="94"/>
      <c r="S37" s="94"/>
      <c r="T37" s="94"/>
      <c r="U37" s="94"/>
      <c r="V37" s="94"/>
      <c r="W37" s="94"/>
      <c r="X37" s="94"/>
      <c r="Y37" s="94"/>
      <c r="Z37" s="94"/>
      <c r="AA37" s="94"/>
      <c r="AB37" s="94"/>
      <c r="AC37" s="94"/>
    </row>
    <row r="38" spans="1:29" x14ac:dyDescent="0.2">
      <c r="A38" s="72"/>
      <c r="B38" s="95" t="s">
        <v>66</v>
      </c>
      <c r="C38" s="96">
        <f t="shared" ref="C38:AC38" si="2">AVERAGE(C7:C33)</f>
        <v>47.517179629629631</v>
      </c>
      <c r="D38" s="96">
        <f t="shared" si="2"/>
        <v>47.295388888888901</v>
      </c>
      <c r="E38" s="96">
        <f t="shared" si="2"/>
        <v>46.442425925925924</v>
      </c>
      <c r="F38" s="96">
        <f t="shared" si="2"/>
        <v>46.137933333333336</v>
      </c>
      <c r="G38" s="96">
        <f t="shared" si="2"/>
        <v>45.387316666666678</v>
      </c>
      <c r="H38" s="96">
        <f t="shared" si="2"/>
        <v>44.797562962962964</v>
      </c>
      <c r="I38" s="96">
        <f t="shared" si="2"/>
        <v>43.856726166666661</v>
      </c>
      <c r="J38" s="96">
        <f t="shared" si="2"/>
        <v>43.035767500000006</v>
      </c>
      <c r="K38" s="96">
        <f t="shared" si="2"/>
        <v>42.73797588888889</v>
      </c>
      <c r="L38" s="96">
        <f t="shared" si="2"/>
        <v>41.834631092592595</v>
      </c>
      <c r="M38" s="96">
        <f t="shared" si="2"/>
        <v>40.461518062962966</v>
      </c>
      <c r="N38" s="96">
        <f t="shared" si="2"/>
        <v>39.903007407407408</v>
      </c>
      <c r="O38" s="96">
        <f t="shared" si="2"/>
        <v>39.698007407407417</v>
      </c>
      <c r="P38" s="96">
        <f t="shared" si="2"/>
        <v>38.382822222222224</v>
      </c>
      <c r="Q38" s="96">
        <f t="shared" si="2"/>
        <v>37.941001321303489</v>
      </c>
      <c r="R38" s="96">
        <f t="shared" si="2"/>
        <v>38.125839839808528</v>
      </c>
      <c r="S38" s="96">
        <f t="shared" si="2"/>
        <v>37.918776876859042</v>
      </c>
      <c r="T38" s="96">
        <f t="shared" si="2"/>
        <v>38.246690245598273</v>
      </c>
      <c r="U38" s="96">
        <f t="shared" si="2"/>
        <v>38.947642296556609</v>
      </c>
      <c r="V38" s="96">
        <f t="shared" si="2"/>
        <v>38.981941274831335</v>
      </c>
      <c r="W38" s="96">
        <f t="shared" si="2"/>
        <v>38.774129629629634</v>
      </c>
      <c r="X38" s="96">
        <f t="shared" si="2"/>
        <v>38.721111111111114</v>
      </c>
      <c r="Y38" s="96">
        <f t="shared" si="2"/>
        <v>38.752870370370367</v>
      </c>
      <c r="Z38" s="96">
        <f t="shared" si="2"/>
        <v>38.760740740740736</v>
      </c>
      <c r="AA38" s="96">
        <f t="shared" si="2"/>
        <v>39.199629629629626</v>
      </c>
      <c r="AB38" s="96">
        <f t="shared" si="2"/>
        <v>38.786118518518514</v>
      </c>
      <c r="AC38" s="96">
        <f t="shared" si="2"/>
        <v>38.885377777777776</v>
      </c>
    </row>
    <row r="39" spans="1:29" x14ac:dyDescent="0.2">
      <c r="A39" s="72"/>
      <c r="B39" s="97" t="s">
        <v>67</v>
      </c>
      <c r="C39" s="98">
        <f>AVERAGE(C7:C33,C36)</f>
        <v>47.248708928571432</v>
      </c>
      <c r="D39" s="98">
        <f t="shared" ref="D39:AB39" si="3">AVERAGE(D7:D33,D36)</f>
        <v>47.034839285714291</v>
      </c>
      <c r="E39" s="98">
        <f t="shared" si="3"/>
        <v>46.212339285714286</v>
      </c>
      <c r="F39" s="98">
        <f t="shared" si="3"/>
        <v>45.91872142857143</v>
      </c>
      <c r="G39" s="98">
        <f t="shared" si="3"/>
        <v>45.194912500000008</v>
      </c>
      <c r="H39" s="98">
        <f t="shared" si="3"/>
        <v>44.626221428571434</v>
      </c>
      <c r="I39" s="98">
        <f t="shared" si="3"/>
        <v>43.718985946428568</v>
      </c>
      <c r="J39" s="98">
        <f t="shared" si="3"/>
        <v>42.927347232142857</v>
      </c>
      <c r="K39" s="98">
        <f t="shared" si="3"/>
        <v>42.640191035714288</v>
      </c>
      <c r="L39" s="98">
        <f t="shared" si="3"/>
        <v>41.769108553571428</v>
      </c>
      <c r="M39" s="98">
        <f t="shared" si="3"/>
        <v>40.445035275000002</v>
      </c>
      <c r="N39" s="98">
        <f t="shared" si="3"/>
        <v>39.906471428571429</v>
      </c>
      <c r="O39" s="98">
        <f t="shared" si="3"/>
        <v>39.708792857142861</v>
      </c>
      <c r="P39" s="98">
        <f t="shared" si="3"/>
        <v>38.440578571428567</v>
      </c>
      <c r="Q39" s="98">
        <f t="shared" si="3"/>
        <v>38.014536988399797</v>
      </c>
      <c r="R39" s="98">
        <f t="shared" si="3"/>
        <v>38.549916988386791</v>
      </c>
      <c r="S39" s="98">
        <f t="shared" si="3"/>
        <v>38.35024913125693</v>
      </c>
      <c r="T39" s="98">
        <f t="shared" si="3"/>
        <v>38.666451308255482</v>
      </c>
      <c r="U39" s="98">
        <f t="shared" si="3"/>
        <v>39.16379792882244</v>
      </c>
      <c r="V39" s="98">
        <f t="shared" si="3"/>
        <v>39.196871943587361</v>
      </c>
      <c r="W39" s="98">
        <f t="shared" si="3"/>
        <v>38.996482142857147</v>
      </c>
      <c r="X39" s="98">
        <f t="shared" si="3"/>
        <v>38.945357142857141</v>
      </c>
      <c r="Y39" s="98">
        <f t="shared" si="3"/>
        <v>38.975982142857141</v>
      </c>
      <c r="Z39" s="98">
        <f t="shared" si="3"/>
        <v>38.98357142857143</v>
      </c>
      <c r="AA39" s="98">
        <f t="shared" si="3"/>
        <v>39.406785714285711</v>
      </c>
      <c r="AB39" s="98">
        <f t="shared" si="3"/>
        <v>39.008042857142854</v>
      </c>
      <c r="AC39" s="99" t="s">
        <v>68</v>
      </c>
    </row>
    <row r="40" spans="1:29" x14ac:dyDescent="0.2">
      <c r="A40" s="72"/>
      <c r="B40" s="100" t="s">
        <v>69</v>
      </c>
      <c r="C40" s="101">
        <f>AVERAGE(C7,C11:C16,C18:C22,C24:C26,C28,C30:C32)</f>
        <v>46.898097368421055</v>
      </c>
      <c r="D40" s="101">
        <f t="shared" ref="D40:AC40" si="4">AVERAGE(D7,D11:D16,D18:D22,D24:D26,D28,D30:D32)</f>
        <v>46.873447368421061</v>
      </c>
      <c r="E40" s="101">
        <f t="shared" si="4"/>
        <v>46.686605263157894</v>
      </c>
      <c r="F40" s="101">
        <f t="shared" si="4"/>
        <v>46.021800000000006</v>
      </c>
      <c r="G40" s="101">
        <f t="shared" si="4"/>
        <v>45.486186842105262</v>
      </c>
      <c r="H40" s="101">
        <f t="shared" si="4"/>
        <v>45.181800000000003</v>
      </c>
      <c r="I40" s="101">
        <f t="shared" si="4"/>
        <v>44.076400342105259</v>
      </c>
      <c r="J40" s="101">
        <f t="shared" si="4"/>
        <v>43.256090657894731</v>
      </c>
      <c r="K40" s="101">
        <f t="shared" si="4"/>
        <v>42.255018368421055</v>
      </c>
      <c r="L40" s="101">
        <f t="shared" si="4"/>
        <v>40.98184418421053</v>
      </c>
      <c r="M40" s="101">
        <f t="shared" si="4"/>
        <v>40.551630931578948</v>
      </c>
      <c r="N40" s="101">
        <f t="shared" si="4"/>
        <v>39.863221052631573</v>
      </c>
      <c r="O40" s="101">
        <f t="shared" si="4"/>
        <v>39.364010526315795</v>
      </c>
      <c r="P40" s="101">
        <f>AVERAGE(P7,P11:P16,P18:P22,P24:P26,P28,P30:P32)</f>
        <v>39.132431578947369</v>
      </c>
      <c r="Q40" s="101">
        <f t="shared" si="4"/>
        <v>38.770403982904959</v>
      </c>
      <c r="R40" s="101">
        <f t="shared" si="4"/>
        <v>39.668825035536543</v>
      </c>
      <c r="S40" s="101">
        <f t="shared" si="4"/>
        <v>40.598788193431268</v>
      </c>
      <c r="T40" s="101">
        <f t="shared" si="4"/>
        <v>41.062138770060706</v>
      </c>
      <c r="U40" s="101">
        <f t="shared" si="4"/>
        <v>42.268018000369928</v>
      </c>
      <c r="V40" s="101">
        <f t="shared" si="4"/>
        <v>42.309916548444541</v>
      </c>
      <c r="W40" s="101">
        <f t="shared" si="4"/>
        <v>41.995657894736851</v>
      </c>
      <c r="X40" s="101">
        <f t="shared" si="4"/>
        <v>41.966842105263161</v>
      </c>
      <c r="Y40" s="101">
        <f t="shared" si="4"/>
        <v>42.260394736842102</v>
      </c>
      <c r="Z40" s="101">
        <f t="shared" si="4"/>
        <v>42.582105263157899</v>
      </c>
      <c r="AA40" s="101">
        <f t="shared" si="4"/>
        <v>43.201052631578946</v>
      </c>
      <c r="AB40" s="101">
        <f t="shared" si="4"/>
        <v>42.872105263157891</v>
      </c>
      <c r="AC40" s="101">
        <f t="shared" si="4"/>
        <v>42.96473684210526</v>
      </c>
    </row>
    <row r="41" spans="1:29" x14ac:dyDescent="0.2">
      <c r="A41" s="72"/>
      <c r="B41" s="97"/>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c r="AC41" s="102"/>
    </row>
    <row r="42" spans="1:29" x14ac:dyDescent="0.2">
      <c r="B42" s="103" t="s">
        <v>73</v>
      </c>
      <c r="C42" s="4"/>
      <c r="D42" s="4"/>
      <c r="E42" s="4"/>
      <c r="F42" s="4"/>
      <c r="G42" s="4"/>
      <c r="H42" s="4"/>
      <c r="I42" s="4"/>
      <c r="J42" s="4"/>
      <c r="K42" s="4"/>
      <c r="L42" s="4"/>
      <c r="M42" s="4"/>
      <c r="N42" s="4"/>
      <c r="O42" s="4"/>
      <c r="P42" s="4"/>
      <c r="Q42" s="4"/>
      <c r="R42" s="4"/>
      <c r="S42" s="4"/>
      <c r="T42" s="4"/>
      <c r="U42" s="4"/>
      <c r="V42" s="4"/>
    </row>
    <row r="43" spans="1:29" x14ac:dyDescent="0.2">
      <c r="B43" s="103"/>
      <c r="C43" s="4"/>
      <c r="D43" s="4"/>
      <c r="E43" s="4"/>
      <c r="F43" s="4"/>
      <c r="G43" s="4"/>
      <c r="H43" s="4"/>
      <c r="I43" s="4"/>
      <c r="J43" s="4"/>
      <c r="K43" s="4"/>
      <c r="L43" s="4"/>
      <c r="M43" s="4"/>
      <c r="N43" s="4"/>
      <c r="O43" s="4"/>
      <c r="P43" s="4"/>
      <c r="Q43" s="4"/>
      <c r="R43" s="4"/>
      <c r="S43" s="4"/>
      <c r="T43" s="4"/>
      <c r="U43" s="4"/>
      <c r="V43" s="4"/>
    </row>
    <row r="44" spans="1:29" x14ac:dyDescent="0.2">
      <c r="B44" s="3" t="s">
        <v>74</v>
      </c>
      <c r="C44" s="58" t="s">
        <v>75</v>
      </c>
      <c r="D44" s="4"/>
      <c r="E44" s="4"/>
      <c r="F44" s="4"/>
      <c r="G44" s="4"/>
      <c r="H44" s="4"/>
      <c r="I44" s="4"/>
      <c r="J44" s="4"/>
      <c r="K44" s="4"/>
      <c r="L44" s="4"/>
      <c r="M44" s="4"/>
      <c r="N44" s="4"/>
      <c r="O44" s="4"/>
      <c r="P44" s="4"/>
      <c r="Q44" s="4"/>
      <c r="R44" s="4"/>
      <c r="S44" s="4"/>
      <c r="T44" s="4"/>
      <c r="U44" s="4"/>
      <c r="V44" s="4"/>
    </row>
    <row r="45" spans="1:29" x14ac:dyDescent="0.2">
      <c r="B45" s="3"/>
      <c r="C45" s="58" t="s">
        <v>76</v>
      </c>
      <c r="D45" s="4"/>
      <c r="E45" s="4"/>
      <c r="F45" s="4"/>
      <c r="G45" s="4"/>
      <c r="H45" s="4"/>
      <c r="I45" s="4"/>
      <c r="J45" s="4"/>
      <c r="K45" s="4"/>
      <c r="L45" s="4"/>
      <c r="M45" s="4"/>
      <c r="N45" s="4"/>
      <c r="O45" s="4"/>
      <c r="P45" s="4"/>
      <c r="Q45" s="4"/>
      <c r="R45" s="4"/>
      <c r="S45" s="4"/>
      <c r="T45" s="4"/>
      <c r="U45" s="4"/>
      <c r="V45" s="4"/>
    </row>
    <row r="46" spans="1:29" x14ac:dyDescent="0.2">
      <c r="B46" s="3"/>
      <c r="C46" s="58" t="s">
        <v>77</v>
      </c>
      <c r="D46" s="4"/>
      <c r="E46" s="4"/>
      <c r="F46" s="4"/>
      <c r="G46" s="4"/>
      <c r="H46" s="4"/>
      <c r="I46" s="4"/>
      <c r="J46" s="4"/>
      <c r="K46" s="4"/>
      <c r="L46" s="4"/>
      <c r="M46" s="4"/>
      <c r="N46" s="4"/>
      <c r="O46" s="4"/>
      <c r="P46" s="4"/>
      <c r="Q46" s="4"/>
      <c r="R46" s="4"/>
      <c r="S46" s="4"/>
      <c r="T46" s="4"/>
      <c r="U46" s="4"/>
      <c r="V46" s="4"/>
    </row>
    <row r="47" spans="1:29" x14ac:dyDescent="0.2">
      <c r="B47" s="3"/>
      <c r="C47" s="58" t="s">
        <v>78</v>
      </c>
      <c r="D47" s="4"/>
      <c r="E47" s="4"/>
      <c r="F47" s="4"/>
      <c r="G47" s="4"/>
      <c r="H47" s="4"/>
      <c r="I47" s="4"/>
      <c r="J47" s="4"/>
      <c r="K47" s="4"/>
      <c r="L47" s="4"/>
      <c r="M47" s="4"/>
      <c r="N47" s="4"/>
      <c r="O47" s="4"/>
      <c r="P47" s="4"/>
      <c r="Q47" s="4"/>
      <c r="R47" s="4"/>
      <c r="S47" s="4"/>
      <c r="T47" s="4"/>
      <c r="U47" s="4"/>
      <c r="V47" s="4"/>
    </row>
    <row r="48" spans="1:29" x14ac:dyDescent="0.2">
      <c r="B48" s="3"/>
      <c r="C48" s="58" t="s">
        <v>79</v>
      </c>
      <c r="D48" s="4"/>
      <c r="E48" s="4"/>
      <c r="F48" s="4"/>
      <c r="G48" s="4"/>
      <c r="H48" s="4"/>
      <c r="I48" s="4"/>
      <c r="J48" s="4"/>
      <c r="K48" s="4"/>
      <c r="L48" s="4"/>
      <c r="M48" s="4"/>
      <c r="N48" s="4"/>
      <c r="O48" s="4"/>
      <c r="P48" s="4"/>
      <c r="Q48" s="4"/>
      <c r="R48" s="4"/>
      <c r="S48" s="4"/>
      <c r="T48" s="4"/>
      <c r="U48" s="4"/>
      <c r="V48" s="4"/>
    </row>
    <row r="49" spans="2:24" x14ac:dyDescent="0.2">
      <c r="B49" s="3"/>
      <c r="C49" s="58" t="s">
        <v>80</v>
      </c>
      <c r="D49" s="4"/>
      <c r="E49" s="4"/>
      <c r="F49" s="4"/>
      <c r="G49" s="4"/>
      <c r="H49" s="4"/>
      <c r="I49" s="4"/>
      <c r="J49" s="4"/>
      <c r="K49" s="4"/>
      <c r="L49" s="4"/>
      <c r="M49" s="4"/>
      <c r="N49" s="4"/>
      <c r="O49" s="4"/>
      <c r="P49" s="4"/>
      <c r="Q49" s="4"/>
      <c r="R49" s="4"/>
      <c r="S49" s="4"/>
      <c r="T49" s="4"/>
      <c r="U49" s="4"/>
      <c r="V49" s="4"/>
    </row>
    <row r="50" spans="2:24" x14ac:dyDescent="0.2">
      <c r="B50" s="3"/>
      <c r="C50" s="58" t="s">
        <v>81</v>
      </c>
      <c r="D50" s="4"/>
      <c r="E50" s="4"/>
      <c r="F50" s="4"/>
      <c r="G50" s="4"/>
      <c r="H50" s="4"/>
      <c r="I50" s="4"/>
      <c r="J50" s="4"/>
      <c r="K50" s="4"/>
      <c r="L50" s="4"/>
      <c r="M50" s="4"/>
      <c r="N50" s="4"/>
      <c r="O50" s="4"/>
      <c r="P50" s="4"/>
      <c r="Q50" s="4"/>
      <c r="R50" s="4"/>
      <c r="S50" s="4"/>
      <c r="T50" s="4"/>
      <c r="U50" s="4"/>
      <c r="V50" s="4"/>
    </row>
    <row r="51" spans="2:24" x14ac:dyDescent="0.2">
      <c r="B51" s="3"/>
      <c r="C51" s="104" t="s">
        <v>82</v>
      </c>
      <c r="D51" s="4"/>
      <c r="E51" s="4"/>
      <c r="F51" s="4"/>
      <c r="G51" s="4"/>
      <c r="H51" s="4"/>
      <c r="I51" s="4"/>
      <c r="J51" s="4"/>
      <c r="K51" s="4"/>
      <c r="L51" s="4"/>
      <c r="M51" s="4"/>
      <c r="N51" s="4"/>
      <c r="O51" s="4"/>
      <c r="P51" s="4"/>
      <c r="Q51" s="4"/>
      <c r="R51" s="4"/>
      <c r="S51" s="4"/>
      <c r="T51" s="4"/>
      <c r="U51" s="4"/>
      <c r="V51" s="4"/>
    </row>
    <row r="52" spans="2:24" x14ac:dyDescent="0.2">
      <c r="B52" s="3"/>
      <c r="C52" s="58"/>
      <c r="D52" s="4"/>
      <c r="E52" s="4"/>
      <c r="F52" s="4"/>
      <c r="G52" s="4"/>
      <c r="H52" s="4"/>
      <c r="I52" s="4"/>
      <c r="J52" s="4"/>
      <c r="K52" s="4"/>
      <c r="L52" s="4"/>
      <c r="M52" s="4"/>
      <c r="N52" s="4"/>
      <c r="O52" s="4"/>
      <c r="P52" s="4"/>
      <c r="Q52" s="4"/>
      <c r="R52" s="4"/>
      <c r="S52" s="4"/>
      <c r="T52" s="4"/>
      <c r="U52" s="4"/>
      <c r="V52" s="4"/>
    </row>
    <row r="53" spans="2:24" x14ac:dyDescent="0.2">
      <c r="B53" s="105" t="s">
        <v>83</v>
      </c>
      <c r="C53" s="4" t="s">
        <v>84</v>
      </c>
      <c r="D53" s="4"/>
      <c r="E53" s="4"/>
      <c r="F53" s="4"/>
      <c r="G53" s="4"/>
      <c r="H53" s="4"/>
      <c r="I53" s="4"/>
      <c r="J53" s="4"/>
      <c r="K53" s="4"/>
      <c r="L53" s="4"/>
      <c r="M53" s="4"/>
      <c r="N53" s="4"/>
      <c r="O53" s="4"/>
      <c r="P53" s="4"/>
      <c r="Q53" s="4"/>
      <c r="R53" s="4"/>
      <c r="S53" s="4"/>
      <c r="T53" s="4"/>
      <c r="U53" s="4"/>
      <c r="V53" s="4"/>
    </row>
    <row r="54" spans="2:24" x14ac:dyDescent="0.2">
      <c r="B54" s="106"/>
      <c r="C54" s="4" t="s">
        <v>85</v>
      </c>
      <c r="D54" s="4"/>
      <c r="E54" s="4"/>
      <c r="F54" s="4"/>
      <c r="G54" s="4"/>
      <c r="H54" s="4"/>
      <c r="I54" s="4"/>
      <c r="J54" s="4"/>
      <c r="K54" s="4"/>
      <c r="L54" s="4"/>
      <c r="M54" s="4"/>
      <c r="N54" s="4"/>
      <c r="O54" s="4"/>
      <c r="P54" s="4"/>
      <c r="Q54" s="4"/>
      <c r="R54" s="4"/>
      <c r="S54" s="4"/>
      <c r="T54" s="4"/>
      <c r="U54" s="4"/>
      <c r="V54" s="4"/>
    </row>
    <row r="55" spans="2:24" x14ac:dyDescent="0.2">
      <c r="B55" s="106"/>
      <c r="C55" s="4"/>
      <c r="D55" s="4"/>
      <c r="E55" s="4"/>
      <c r="F55" s="4"/>
      <c r="G55" s="4"/>
      <c r="H55" s="4"/>
      <c r="I55" s="4"/>
      <c r="J55" s="4"/>
      <c r="K55" s="4"/>
      <c r="L55" s="4"/>
      <c r="M55" s="4"/>
      <c r="N55" s="4"/>
      <c r="O55" s="4"/>
      <c r="P55" s="4"/>
      <c r="Q55" s="4"/>
      <c r="R55" s="4"/>
      <c r="S55" s="4"/>
      <c r="T55" s="4"/>
      <c r="U55" s="4"/>
      <c r="V55" s="4"/>
    </row>
    <row r="56" spans="2:24" x14ac:dyDescent="0.2">
      <c r="B56" s="107" t="s">
        <v>86</v>
      </c>
      <c r="C56" s="108" t="s">
        <v>87</v>
      </c>
      <c r="D56" s="4"/>
      <c r="E56" s="4"/>
      <c r="F56" s="4"/>
      <c r="G56" s="4"/>
      <c r="H56" s="4"/>
      <c r="I56" s="4"/>
      <c r="J56" s="4"/>
      <c r="K56" s="4"/>
      <c r="L56" s="4"/>
      <c r="M56" s="4"/>
      <c r="N56" s="4"/>
      <c r="O56" s="4"/>
      <c r="P56" s="4"/>
      <c r="Q56" s="4"/>
      <c r="R56" s="4"/>
      <c r="S56" s="4"/>
      <c r="T56" s="4"/>
      <c r="U56" s="4"/>
      <c r="V56" s="4"/>
    </row>
    <row r="57" spans="2:24" x14ac:dyDescent="0.2">
      <c r="C57" s="108" t="s">
        <v>88</v>
      </c>
      <c r="D57" s="109"/>
      <c r="E57" s="109"/>
      <c r="F57" s="109"/>
      <c r="G57" s="109"/>
      <c r="H57" s="109"/>
      <c r="I57" s="109"/>
      <c r="J57" s="109"/>
      <c r="K57" s="109"/>
      <c r="L57" s="109"/>
      <c r="M57" s="109"/>
      <c r="N57" s="109"/>
      <c r="O57" s="109"/>
      <c r="P57" s="109"/>
      <c r="Q57" s="109"/>
      <c r="R57" s="109"/>
      <c r="S57" s="109"/>
      <c r="T57" s="109"/>
      <c r="U57" s="109"/>
      <c r="V57" s="109"/>
      <c r="W57" s="109"/>
      <c r="X57" s="109"/>
    </row>
    <row r="58" spans="2:24" x14ac:dyDescent="0.2">
      <c r="C58" s="108" t="s">
        <v>89</v>
      </c>
      <c r="D58" s="109"/>
      <c r="E58" s="109"/>
      <c r="F58" s="109"/>
      <c r="G58" s="109"/>
      <c r="H58" s="109"/>
      <c r="I58" s="109"/>
      <c r="J58" s="109"/>
      <c r="K58" s="109"/>
      <c r="L58" s="109"/>
      <c r="M58" s="109"/>
      <c r="N58" s="109"/>
      <c r="O58" s="109"/>
      <c r="P58" s="109"/>
      <c r="Q58" s="109"/>
      <c r="R58" s="109"/>
      <c r="S58" s="109"/>
      <c r="T58" s="109"/>
      <c r="U58" s="109"/>
      <c r="V58" s="109"/>
      <c r="W58" s="109"/>
      <c r="X58" s="109"/>
    </row>
    <row r="59" spans="2:24" x14ac:dyDescent="0.2">
      <c r="C59" s="108" t="s">
        <v>90</v>
      </c>
      <c r="D59" s="109"/>
      <c r="E59" s="109"/>
      <c r="F59" s="109"/>
      <c r="G59" s="109"/>
      <c r="H59" s="109"/>
      <c r="I59" s="109"/>
      <c r="J59" s="109"/>
      <c r="K59" s="109"/>
      <c r="L59" s="109"/>
      <c r="M59" s="109"/>
      <c r="N59" s="109"/>
      <c r="O59" s="109"/>
      <c r="P59" s="109"/>
      <c r="Q59" s="109"/>
      <c r="R59" s="109"/>
      <c r="S59" s="109"/>
      <c r="T59" s="109"/>
      <c r="U59" s="109"/>
      <c r="V59" s="109"/>
      <c r="W59" s="109"/>
      <c r="X59" s="109"/>
    </row>
    <row r="60" spans="2:24" x14ac:dyDescent="0.2">
      <c r="C60" s="108" t="s">
        <v>91</v>
      </c>
      <c r="D60" s="109"/>
      <c r="E60" s="109"/>
      <c r="F60" s="109"/>
      <c r="G60" s="109"/>
      <c r="H60" s="109"/>
      <c r="I60" s="109"/>
      <c r="J60" s="109"/>
      <c r="K60" s="109"/>
      <c r="L60" s="109"/>
      <c r="M60" s="109"/>
      <c r="N60" s="109"/>
      <c r="O60" s="109"/>
      <c r="P60" s="109"/>
      <c r="Q60" s="109"/>
      <c r="R60" s="109"/>
      <c r="S60" s="109"/>
      <c r="T60" s="109"/>
      <c r="U60" s="109"/>
      <c r="V60" s="109"/>
      <c r="W60" s="109"/>
      <c r="X60" s="109"/>
    </row>
    <row r="61" spans="2:24" x14ac:dyDescent="0.2">
      <c r="C61" s="108" t="s">
        <v>92</v>
      </c>
      <c r="D61" s="109"/>
      <c r="E61" s="109"/>
      <c r="F61" s="109"/>
      <c r="G61" s="109"/>
      <c r="H61" s="109"/>
      <c r="I61" s="109"/>
      <c r="J61" s="109"/>
      <c r="K61" s="109"/>
      <c r="L61" s="109"/>
      <c r="M61" s="109"/>
      <c r="N61" s="109"/>
      <c r="O61" s="109"/>
      <c r="P61" s="109"/>
      <c r="Q61" s="109"/>
      <c r="R61" s="109"/>
      <c r="S61" s="109"/>
      <c r="T61" s="109"/>
      <c r="U61" s="109"/>
      <c r="V61" s="109"/>
      <c r="W61" s="109"/>
      <c r="X61" s="109"/>
    </row>
    <row r="62" spans="2:24" x14ac:dyDescent="0.2">
      <c r="C62" s="108" t="s">
        <v>93</v>
      </c>
      <c r="D62" s="109"/>
      <c r="E62" s="109"/>
      <c r="F62" s="109"/>
      <c r="G62" s="109"/>
      <c r="H62" s="109"/>
      <c r="I62" s="109"/>
      <c r="J62" s="109"/>
      <c r="K62" s="109"/>
      <c r="L62" s="109"/>
      <c r="M62" s="109"/>
      <c r="N62" s="109"/>
      <c r="O62" s="109"/>
      <c r="P62" s="109"/>
      <c r="Q62" s="109"/>
      <c r="R62" s="109"/>
      <c r="S62" s="109"/>
      <c r="T62" s="109"/>
      <c r="U62" s="109"/>
      <c r="V62" s="109"/>
      <c r="W62" s="109"/>
      <c r="X62" s="109"/>
    </row>
    <row r="63" spans="2:24" x14ac:dyDescent="0.2">
      <c r="C63" s="108" t="s">
        <v>94</v>
      </c>
      <c r="D63" s="109"/>
      <c r="E63" s="109"/>
      <c r="F63" s="109"/>
      <c r="G63" s="109"/>
      <c r="H63" s="109"/>
      <c r="I63" s="109"/>
      <c r="J63" s="109"/>
      <c r="K63" s="109"/>
      <c r="L63" s="109"/>
      <c r="M63" s="109"/>
      <c r="N63" s="109"/>
      <c r="O63" s="109"/>
      <c r="P63" s="109"/>
      <c r="Q63" s="109"/>
      <c r="R63" s="109"/>
      <c r="S63" s="109"/>
      <c r="T63" s="109"/>
      <c r="U63" s="109"/>
      <c r="V63" s="109"/>
      <c r="W63" s="109"/>
      <c r="X63" s="109"/>
    </row>
    <row r="64" spans="2:24" x14ac:dyDescent="0.2">
      <c r="C64" s="108" t="s">
        <v>95</v>
      </c>
      <c r="D64" s="109"/>
      <c r="E64" s="109"/>
      <c r="F64" s="109"/>
      <c r="G64" s="109"/>
      <c r="H64" s="109"/>
      <c r="I64" s="109"/>
      <c r="J64" s="109"/>
      <c r="K64" s="109"/>
      <c r="L64" s="109"/>
      <c r="M64" s="109"/>
      <c r="N64" s="109"/>
      <c r="O64" s="109"/>
      <c r="P64" s="109"/>
      <c r="Q64" s="109"/>
      <c r="R64" s="109"/>
      <c r="S64" s="109"/>
      <c r="T64" s="109"/>
      <c r="U64" s="109"/>
      <c r="V64" s="109"/>
      <c r="W64" s="109"/>
      <c r="X64" s="109"/>
    </row>
    <row r="65" spans="2:24" x14ac:dyDescent="0.2">
      <c r="C65" s="108" t="s">
        <v>96</v>
      </c>
      <c r="D65" s="109"/>
      <c r="E65" s="109"/>
      <c r="F65" s="109"/>
      <c r="G65" s="109"/>
      <c r="H65" s="109"/>
      <c r="I65" s="109"/>
      <c r="J65" s="109"/>
      <c r="K65" s="109"/>
      <c r="L65" s="109"/>
      <c r="M65" s="109"/>
      <c r="N65" s="109"/>
      <c r="O65" s="109"/>
      <c r="P65" s="109"/>
      <c r="Q65" s="109"/>
      <c r="R65" s="109"/>
      <c r="S65" s="109"/>
      <c r="T65" s="109"/>
      <c r="U65" s="109"/>
      <c r="V65" s="109"/>
      <c r="W65" s="109"/>
      <c r="X65" s="109"/>
    </row>
    <row r="66" spans="2:24" x14ac:dyDescent="0.2">
      <c r="C66" s="108" t="s">
        <v>97</v>
      </c>
      <c r="D66" s="110"/>
      <c r="E66" s="110"/>
      <c r="F66" s="110"/>
      <c r="G66" s="110"/>
      <c r="H66" s="110"/>
      <c r="I66" s="110"/>
      <c r="J66" s="110"/>
      <c r="K66" s="110"/>
      <c r="L66" s="110"/>
      <c r="M66" s="110"/>
      <c r="N66" s="110"/>
      <c r="O66" s="110"/>
      <c r="P66" s="110"/>
      <c r="Q66" s="110"/>
      <c r="R66" s="110"/>
      <c r="S66" s="110"/>
      <c r="T66" s="110"/>
      <c r="U66" s="110"/>
      <c r="V66" s="110"/>
    </row>
    <row r="67" spans="2:24" x14ac:dyDescent="0.2">
      <c r="C67" s="108" t="s">
        <v>98</v>
      </c>
      <c r="D67" s="110"/>
      <c r="E67" s="110"/>
      <c r="F67" s="110"/>
      <c r="G67" s="110"/>
      <c r="H67" s="110"/>
      <c r="I67" s="110"/>
      <c r="J67" s="110"/>
      <c r="K67" s="110"/>
      <c r="L67" s="110"/>
      <c r="M67" s="110"/>
      <c r="N67" s="110"/>
      <c r="O67" s="110"/>
      <c r="P67" s="110"/>
      <c r="Q67" s="110"/>
      <c r="R67" s="110"/>
      <c r="S67" s="110"/>
      <c r="T67" s="110"/>
      <c r="U67" s="110"/>
      <c r="V67" s="110"/>
    </row>
    <row r="68" spans="2:24" s="4" customFormat="1" ht="15" x14ac:dyDescent="0.2">
      <c r="B68" s="1"/>
      <c r="C68" s="108" t="s">
        <v>99</v>
      </c>
      <c r="D68" s="110"/>
      <c r="E68" s="110"/>
      <c r="F68" s="110"/>
      <c r="G68" s="110"/>
      <c r="H68" s="110"/>
      <c r="I68" s="110"/>
      <c r="J68" s="110"/>
      <c r="K68" s="110"/>
      <c r="L68" s="110"/>
      <c r="M68" s="110"/>
      <c r="N68" s="110"/>
      <c r="O68" s="110"/>
      <c r="P68" s="110"/>
      <c r="Q68" s="110"/>
      <c r="R68" s="110"/>
      <c r="S68" s="110"/>
      <c r="T68" s="110"/>
      <c r="U68" s="110"/>
      <c r="V68" s="110"/>
    </row>
    <row r="69" spans="2:24" s="4" customFormat="1" x14ac:dyDescent="0.2">
      <c r="B69" s="1"/>
      <c r="C69" s="108" t="s">
        <v>100</v>
      </c>
      <c r="D69" s="110"/>
      <c r="E69" s="110"/>
      <c r="F69" s="110"/>
      <c r="G69" s="110"/>
      <c r="H69" s="110"/>
      <c r="I69" s="110"/>
      <c r="J69" s="110"/>
      <c r="K69" s="110"/>
      <c r="L69" s="110"/>
      <c r="M69" s="110"/>
      <c r="N69" s="110"/>
      <c r="O69" s="110"/>
      <c r="P69" s="110"/>
      <c r="Q69" s="110"/>
      <c r="R69" s="110"/>
      <c r="S69" s="110"/>
      <c r="T69" s="110"/>
      <c r="U69" s="110"/>
      <c r="V69" s="110"/>
    </row>
    <row r="70" spans="2:24" s="111" customFormat="1" x14ac:dyDescent="0.2">
      <c r="B70" s="1"/>
      <c r="C70" s="108" t="s">
        <v>101</v>
      </c>
      <c r="D70" s="110"/>
      <c r="E70" s="110"/>
      <c r="F70" s="110"/>
      <c r="G70" s="110"/>
      <c r="H70" s="110"/>
      <c r="I70" s="110"/>
      <c r="J70" s="110"/>
      <c r="K70" s="110"/>
      <c r="L70" s="110"/>
      <c r="M70" s="110"/>
      <c r="N70" s="110"/>
      <c r="O70" s="110"/>
      <c r="P70" s="110"/>
      <c r="Q70" s="110"/>
      <c r="R70" s="110"/>
      <c r="S70" s="110"/>
      <c r="T70" s="110"/>
      <c r="U70" s="110"/>
      <c r="V70" s="110"/>
    </row>
    <row r="71" spans="2:24" x14ac:dyDescent="0.2">
      <c r="C71" s="108" t="s">
        <v>102</v>
      </c>
      <c r="D71" s="4"/>
      <c r="E71" s="4"/>
      <c r="F71" s="4"/>
      <c r="G71" s="4"/>
      <c r="H71" s="4"/>
      <c r="I71" s="4"/>
      <c r="J71" s="4"/>
      <c r="K71" s="4"/>
      <c r="L71" s="4"/>
      <c r="M71" s="4"/>
      <c r="N71" s="4"/>
      <c r="O71" s="4"/>
      <c r="P71" s="4"/>
      <c r="Q71" s="4"/>
      <c r="R71" s="4"/>
      <c r="S71" s="4"/>
      <c r="T71" s="4"/>
      <c r="U71" s="4"/>
      <c r="V71" s="4"/>
    </row>
    <row r="72" spans="2:24" x14ac:dyDescent="0.2">
      <c r="C72" s="108" t="s">
        <v>103</v>
      </c>
      <c r="D72" s="4"/>
      <c r="E72" s="4"/>
      <c r="F72" s="4"/>
      <c r="G72" s="4"/>
      <c r="H72" s="4"/>
      <c r="I72" s="4"/>
      <c r="J72" s="4"/>
      <c r="K72" s="4"/>
      <c r="L72" s="4"/>
      <c r="M72" s="4"/>
      <c r="N72" s="4"/>
      <c r="O72" s="4"/>
      <c r="P72" s="4"/>
      <c r="Q72" s="4"/>
      <c r="R72" s="4"/>
      <c r="S72" s="4"/>
      <c r="T72" s="4"/>
      <c r="U72" s="4"/>
      <c r="V72" s="4"/>
    </row>
    <row r="73" spans="2:24" s="113" customFormat="1" x14ac:dyDescent="0.2">
      <c r="B73" s="1"/>
      <c r="C73" s="108" t="s">
        <v>104</v>
      </c>
      <c r="D73" s="112"/>
      <c r="E73" s="112"/>
      <c r="F73" s="112"/>
      <c r="G73" s="112"/>
      <c r="H73" s="112"/>
      <c r="I73" s="112"/>
      <c r="J73" s="112"/>
      <c r="K73" s="112"/>
      <c r="L73" s="112"/>
      <c r="M73" s="112"/>
      <c r="N73" s="112"/>
      <c r="O73" s="112"/>
      <c r="P73" s="112"/>
      <c r="Q73" s="112"/>
      <c r="R73" s="112"/>
      <c r="S73" s="112"/>
      <c r="T73" s="112"/>
      <c r="U73" s="112"/>
      <c r="V73" s="112"/>
    </row>
    <row r="74" spans="2:24" s="113" customFormat="1" x14ac:dyDescent="0.2">
      <c r="B74" s="1"/>
      <c r="C74" s="108" t="s">
        <v>105</v>
      </c>
      <c r="D74" s="112"/>
      <c r="E74" s="112"/>
      <c r="F74" s="112"/>
      <c r="G74" s="112"/>
      <c r="H74" s="112"/>
      <c r="I74" s="112"/>
      <c r="J74" s="112"/>
      <c r="K74" s="112"/>
      <c r="L74" s="112"/>
      <c r="M74" s="112"/>
      <c r="N74" s="112"/>
      <c r="O74" s="112"/>
      <c r="P74" s="112"/>
      <c r="Q74" s="112"/>
      <c r="R74" s="112"/>
      <c r="S74" s="112"/>
      <c r="T74" s="112"/>
      <c r="U74" s="112"/>
      <c r="V74" s="112"/>
    </row>
    <row r="75" spans="2:24" x14ac:dyDescent="0.2">
      <c r="C75" s="108" t="s">
        <v>106</v>
      </c>
      <c r="D75" s="4"/>
      <c r="E75" s="4"/>
      <c r="F75" s="4"/>
      <c r="G75" s="4"/>
      <c r="H75" s="4"/>
      <c r="I75" s="4"/>
      <c r="J75" s="4"/>
      <c r="K75" s="4"/>
      <c r="L75" s="4"/>
      <c r="M75" s="4"/>
      <c r="N75" s="112"/>
      <c r="O75" s="112"/>
      <c r="P75" s="112"/>
      <c r="Q75" s="112"/>
      <c r="R75" s="112"/>
      <c r="S75" s="112"/>
      <c r="T75" s="112"/>
      <c r="U75" s="112"/>
      <c r="V75" s="112"/>
      <c r="W75" s="113"/>
    </row>
    <row r="76" spans="2:24" x14ac:dyDescent="0.2">
      <c r="C76" s="108" t="s">
        <v>107</v>
      </c>
      <c r="D76" s="4"/>
      <c r="E76" s="4"/>
      <c r="F76" s="4"/>
      <c r="G76" s="4"/>
      <c r="H76" s="4"/>
      <c r="I76" s="4"/>
      <c r="J76" s="4"/>
      <c r="K76" s="4"/>
      <c r="L76" s="4"/>
      <c r="M76" s="4"/>
      <c r="N76" s="4"/>
      <c r="O76" s="4"/>
      <c r="P76" s="4"/>
      <c r="Q76" s="4"/>
      <c r="R76" s="4"/>
      <c r="S76" s="4"/>
      <c r="T76" s="4"/>
      <c r="U76" s="4"/>
      <c r="V76" s="4"/>
    </row>
    <row r="77" spans="2:24" x14ac:dyDescent="0.2">
      <c r="C77" s="108" t="s">
        <v>108</v>
      </c>
      <c r="D77" s="4"/>
      <c r="E77" s="4"/>
      <c r="F77" s="4"/>
      <c r="G77" s="4"/>
      <c r="H77" s="4"/>
      <c r="I77" s="4"/>
      <c r="J77" s="4"/>
      <c r="K77" s="4"/>
      <c r="L77" s="4"/>
      <c r="M77" s="4"/>
      <c r="N77" s="4"/>
      <c r="O77" s="4"/>
      <c r="P77" s="4"/>
      <c r="Q77" s="4"/>
      <c r="R77" s="4"/>
      <c r="S77" s="4"/>
      <c r="T77" s="4"/>
      <c r="U77" s="4"/>
      <c r="V77" s="4"/>
    </row>
    <row r="78" spans="2:24" x14ac:dyDescent="0.2">
      <c r="C78" s="114"/>
      <c r="D78" s="4"/>
      <c r="E78" s="4"/>
      <c r="F78" s="4"/>
      <c r="G78" s="4"/>
      <c r="H78" s="4"/>
      <c r="I78" s="4"/>
      <c r="J78" s="4"/>
      <c r="K78" s="4"/>
      <c r="L78" s="4"/>
      <c r="M78" s="4"/>
      <c r="N78" s="4"/>
      <c r="O78" s="4"/>
      <c r="P78" s="4"/>
      <c r="Q78" s="4"/>
      <c r="R78" s="4"/>
      <c r="S78" s="4"/>
      <c r="T78" s="4"/>
      <c r="U78" s="4"/>
      <c r="V78" s="4"/>
    </row>
    <row r="79" spans="2:24" x14ac:dyDescent="0.2">
      <c r="C79" s="115"/>
      <c r="D79" s="4"/>
      <c r="E79" s="4"/>
      <c r="F79" s="4"/>
      <c r="G79" s="4"/>
      <c r="H79" s="4"/>
      <c r="I79" s="4"/>
      <c r="J79" s="4"/>
      <c r="K79" s="4"/>
      <c r="L79" s="4"/>
      <c r="M79" s="4"/>
      <c r="N79" s="4"/>
      <c r="O79" s="4"/>
      <c r="P79" s="4"/>
      <c r="Q79" s="4"/>
      <c r="R79" s="4"/>
      <c r="S79" s="4"/>
      <c r="T79" s="4"/>
      <c r="U79" s="4"/>
      <c r="V79" s="4"/>
    </row>
    <row r="80" spans="2:24" x14ac:dyDescent="0.2">
      <c r="C80" s="4"/>
      <c r="D80" s="4"/>
      <c r="E80" s="4"/>
      <c r="F80" s="4"/>
      <c r="G80" s="4"/>
      <c r="H80" s="4"/>
      <c r="I80" s="4"/>
      <c r="J80" s="4"/>
      <c r="K80" s="4"/>
      <c r="L80" s="4"/>
      <c r="M80" s="4"/>
      <c r="N80" s="4"/>
      <c r="O80" s="4"/>
      <c r="P80" s="4"/>
      <c r="Q80" s="4"/>
      <c r="R80" s="4"/>
      <c r="S80" s="4"/>
      <c r="T80" s="4"/>
      <c r="U80" s="4"/>
      <c r="V80" s="4"/>
    </row>
    <row r="81" spans="2:22" x14ac:dyDescent="0.2">
      <c r="C81" s="3"/>
      <c r="D81" s="4"/>
      <c r="E81" s="4"/>
      <c r="F81" s="4"/>
      <c r="G81" s="4"/>
      <c r="H81" s="4"/>
      <c r="I81" s="4"/>
      <c r="J81" s="4"/>
      <c r="K81" s="4"/>
      <c r="L81" s="4"/>
      <c r="M81" s="4"/>
      <c r="N81" s="4"/>
      <c r="O81" s="4"/>
      <c r="P81" s="4"/>
      <c r="Q81" s="4"/>
      <c r="R81" s="4"/>
      <c r="S81" s="4"/>
      <c r="T81" s="4"/>
      <c r="U81" s="4"/>
      <c r="V81" s="4"/>
    </row>
    <row r="82" spans="2:22" x14ac:dyDescent="0.2">
      <c r="C82" s="3"/>
      <c r="D82" s="4"/>
      <c r="E82" s="4"/>
      <c r="F82" s="4"/>
      <c r="G82" s="4"/>
      <c r="H82" s="4"/>
      <c r="I82" s="4"/>
      <c r="J82" s="4"/>
      <c r="K82" s="4"/>
      <c r="L82" s="4"/>
      <c r="M82" s="4"/>
      <c r="N82" s="4"/>
      <c r="O82" s="4"/>
      <c r="P82" s="4"/>
      <c r="Q82" s="4"/>
      <c r="R82" s="4"/>
      <c r="S82" s="4"/>
      <c r="T82" s="4"/>
      <c r="U82" s="4"/>
      <c r="V82" s="4"/>
    </row>
    <row r="83" spans="2:22" x14ac:dyDescent="0.2">
      <c r="C83" s="3"/>
      <c r="D83" s="4"/>
      <c r="E83" s="4"/>
      <c r="F83" s="4"/>
      <c r="G83" s="4"/>
      <c r="H83" s="4"/>
      <c r="I83" s="4"/>
      <c r="J83" s="4"/>
      <c r="K83" s="4"/>
      <c r="L83" s="4"/>
      <c r="M83" s="4"/>
      <c r="N83" s="4"/>
      <c r="O83" s="4"/>
      <c r="P83" s="4"/>
      <c r="Q83" s="4"/>
      <c r="R83" s="4"/>
      <c r="S83" s="4"/>
      <c r="T83" s="4"/>
      <c r="U83" s="4"/>
      <c r="V83" s="4"/>
    </row>
    <row r="84" spans="2:22" x14ac:dyDescent="0.2">
      <c r="C84" s="108"/>
      <c r="D84" s="4"/>
      <c r="E84" s="112"/>
      <c r="F84" s="112"/>
      <c r="G84" s="4"/>
      <c r="H84" s="4"/>
      <c r="I84" s="4"/>
      <c r="J84" s="4"/>
      <c r="K84" s="4"/>
      <c r="L84" s="4"/>
      <c r="M84" s="4"/>
      <c r="N84" s="4"/>
      <c r="O84" s="4"/>
      <c r="P84" s="4"/>
      <c r="Q84" s="4"/>
      <c r="R84" s="4"/>
      <c r="S84" s="4"/>
      <c r="T84" s="4"/>
      <c r="U84" s="4"/>
      <c r="V84" s="4"/>
    </row>
    <row r="85" spans="2:22" x14ac:dyDescent="0.2">
      <c r="C85" s="108"/>
      <c r="D85" s="4"/>
      <c r="E85" s="4"/>
      <c r="F85" s="4"/>
      <c r="G85" s="4"/>
      <c r="H85" s="4"/>
      <c r="I85" s="4"/>
      <c r="J85" s="4"/>
      <c r="K85" s="4"/>
      <c r="L85" s="4"/>
      <c r="M85" s="4"/>
      <c r="N85" s="4"/>
      <c r="O85" s="4"/>
      <c r="P85" s="4"/>
      <c r="Q85" s="4"/>
      <c r="R85" s="4"/>
      <c r="S85" s="4"/>
      <c r="T85" s="4"/>
      <c r="U85" s="4"/>
      <c r="V85" s="4"/>
    </row>
    <row r="86" spans="2:22" x14ac:dyDescent="0.2">
      <c r="B86" s="4"/>
      <c r="C86" s="108"/>
      <c r="K86" s="4"/>
      <c r="L86" s="4"/>
      <c r="M86" s="4"/>
      <c r="N86" s="4"/>
      <c r="O86" s="4"/>
      <c r="P86" s="4"/>
      <c r="Q86" s="4"/>
      <c r="R86" s="4"/>
      <c r="S86" s="4"/>
      <c r="T86" s="4"/>
      <c r="U86" s="4"/>
      <c r="V86" s="4"/>
    </row>
    <row r="87" spans="2:22" x14ac:dyDescent="0.2">
      <c r="B87" s="4"/>
      <c r="C87" s="108"/>
      <c r="D87" s="4"/>
      <c r="E87" s="4"/>
      <c r="F87" s="4"/>
      <c r="G87" s="4"/>
      <c r="H87" s="4"/>
      <c r="I87" s="4"/>
      <c r="J87" s="4"/>
      <c r="K87" s="4"/>
      <c r="L87" s="4"/>
      <c r="M87" s="4"/>
      <c r="N87" s="4"/>
      <c r="O87" s="4"/>
      <c r="P87" s="4"/>
      <c r="Q87" s="4"/>
      <c r="R87" s="4"/>
      <c r="S87" s="4"/>
      <c r="T87" s="4"/>
      <c r="U87" s="4"/>
      <c r="V87" s="4"/>
    </row>
    <row r="88" spans="2:22" x14ac:dyDescent="0.2">
      <c r="C88" s="108"/>
    </row>
    <row r="89" spans="2:22" x14ac:dyDescent="0.2">
      <c r="C89" s="108"/>
    </row>
    <row r="90" spans="2:22" x14ac:dyDescent="0.2">
      <c r="C90" s="108"/>
    </row>
    <row r="91" spans="2:22" x14ac:dyDescent="0.2">
      <c r="C91" s="108"/>
    </row>
    <row r="92" spans="2:22" x14ac:dyDescent="0.2">
      <c r="C92" s="108"/>
    </row>
    <row r="93" spans="2:22" x14ac:dyDescent="0.2">
      <c r="C93" s="108"/>
    </row>
    <row r="94" spans="2:22" x14ac:dyDescent="0.2">
      <c r="C94" s="108"/>
    </row>
    <row r="95" spans="2:22" x14ac:dyDescent="0.2">
      <c r="C95" s="108"/>
    </row>
    <row r="96" spans="2:22" x14ac:dyDescent="0.2">
      <c r="C96" s="108"/>
    </row>
    <row r="97" spans="3:3" x14ac:dyDescent="0.2">
      <c r="C97" s="108"/>
    </row>
    <row r="98" spans="3:3" x14ac:dyDescent="0.2">
      <c r="C98" s="108"/>
    </row>
    <row r="99" spans="3:3" x14ac:dyDescent="0.2">
      <c r="C99" s="108"/>
    </row>
    <row r="100" spans="3:3" x14ac:dyDescent="0.2">
      <c r="C100" s="108"/>
    </row>
    <row r="101" spans="3:3" x14ac:dyDescent="0.2">
      <c r="C101" s="108"/>
    </row>
    <row r="102" spans="3:3" x14ac:dyDescent="0.2">
      <c r="C102" s="108"/>
    </row>
    <row r="103" spans="3:3" x14ac:dyDescent="0.2">
      <c r="C103" s="108"/>
    </row>
    <row r="104" spans="3:3" x14ac:dyDescent="0.2">
      <c r="C104" s="108"/>
    </row>
    <row r="105" spans="3:3" x14ac:dyDescent="0.2">
      <c r="C105" s="108"/>
    </row>
  </sheetData>
  <pageMargins left="0.7" right="0.7" top="0.75" bottom="0.75" header="0.3" footer="0.3"/>
  <pageSetup paperSize="8"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AS87"/>
  <sheetViews>
    <sheetView zoomScaleNormal="100" workbookViewId="0">
      <selection activeCell="C1" sqref="C1:K1048576"/>
    </sheetView>
  </sheetViews>
  <sheetFormatPr baseColWidth="10" defaultColWidth="8.7109375" defaultRowHeight="12" x14ac:dyDescent="0.2"/>
  <cols>
    <col min="1" max="1" width="9.140625" style="1"/>
    <col min="2" max="2" width="14.28515625" style="1" customWidth="1"/>
    <col min="3" max="11" width="9.140625" style="1" hidden="1" customWidth="1"/>
    <col min="12" max="257" width="9.140625" style="1"/>
    <col min="258" max="258" width="14.28515625" style="1" customWidth="1"/>
    <col min="259" max="513" width="9.140625" style="1"/>
    <col min="514" max="514" width="14.28515625" style="1" customWidth="1"/>
    <col min="515" max="769" width="9.140625" style="1"/>
    <col min="770" max="770" width="14.28515625" style="1" customWidth="1"/>
    <col min="771" max="1025" width="9.140625" style="1"/>
    <col min="1026" max="1026" width="14.28515625" style="1" customWidth="1"/>
    <col min="1027" max="1281" width="9.140625" style="1"/>
    <col min="1282" max="1282" width="14.28515625" style="1" customWidth="1"/>
    <col min="1283" max="1537" width="9.140625" style="1"/>
    <col min="1538" max="1538" width="14.28515625" style="1" customWidth="1"/>
    <col min="1539" max="1793" width="9.140625" style="1"/>
    <col min="1794" max="1794" width="14.28515625" style="1" customWidth="1"/>
    <col min="1795" max="2049" width="9.140625" style="1"/>
    <col min="2050" max="2050" width="14.28515625" style="1" customWidth="1"/>
    <col min="2051" max="2305" width="9.140625" style="1"/>
    <col min="2306" max="2306" width="14.28515625" style="1" customWidth="1"/>
    <col min="2307" max="2561" width="9.140625" style="1"/>
    <col min="2562" max="2562" width="14.28515625" style="1" customWidth="1"/>
    <col min="2563" max="2817" width="9.140625" style="1"/>
    <col min="2818" max="2818" width="14.28515625" style="1" customWidth="1"/>
    <col min="2819" max="3073" width="9.140625" style="1"/>
    <col min="3074" max="3074" width="14.28515625" style="1" customWidth="1"/>
    <col min="3075" max="3329" width="9.140625" style="1"/>
    <col min="3330" max="3330" width="14.28515625" style="1" customWidth="1"/>
    <col min="3331" max="3585" width="9.140625" style="1"/>
    <col min="3586" max="3586" width="14.28515625" style="1" customWidth="1"/>
    <col min="3587" max="3841" width="9.140625" style="1"/>
    <col min="3842" max="3842" width="14.28515625" style="1" customWidth="1"/>
    <col min="3843" max="4097" width="9.140625" style="1"/>
    <col min="4098" max="4098" width="14.28515625" style="1" customWidth="1"/>
    <col min="4099" max="4353" width="9.140625" style="1"/>
    <col min="4354" max="4354" width="14.28515625" style="1" customWidth="1"/>
    <col min="4355" max="4609" width="9.140625" style="1"/>
    <col min="4610" max="4610" width="14.28515625" style="1" customWidth="1"/>
    <col min="4611" max="4865" width="9.140625" style="1"/>
    <col min="4866" max="4866" width="14.28515625" style="1" customWidth="1"/>
    <col min="4867" max="5121" width="9.140625" style="1"/>
    <col min="5122" max="5122" width="14.28515625" style="1" customWidth="1"/>
    <col min="5123" max="5377" width="9.140625" style="1"/>
    <col min="5378" max="5378" width="14.28515625" style="1" customWidth="1"/>
    <col min="5379" max="5633" width="9.140625" style="1"/>
    <col min="5634" max="5634" width="14.28515625" style="1" customWidth="1"/>
    <col min="5635" max="5889" width="9.140625" style="1"/>
    <col min="5890" max="5890" width="14.28515625" style="1" customWidth="1"/>
    <col min="5891" max="6145" width="9.140625" style="1"/>
    <col min="6146" max="6146" width="14.28515625" style="1" customWidth="1"/>
    <col min="6147" max="6401" width="9.140625" style="1"/>
    <col min="6402" max="6402" width="14.28515625" style="1" customWidth="1"/>
    <col min="6403" max="6657" width="9.140625" style="1"/>
    <col min="6658" max="6658" width="14.28515625" style="1" customWidth="1"/>
    <col min="6659" max="6913" width="9.140625" style="1"/>
    <col min="6914" max="6914" width="14.28515625" style="1" customWidth="1"/>
    <col min="6915" max="7169" width="9.140625" style="1"/>
    <col min="7170" max="7170" width="14.28515625" style="1" customWidth="1"/>
    <col min="7171" max="7425" width="9.140625" style="1"/>
    <col min="7426" max="7426" width="14.28515625" style="1" customWidth="1"/>
    <col min="7427" max="7681" width="9.140625" style="1"/>
    <col min="7682" max="7682" width="14.28515625" style="1" customWidth="1"/>
    <col min="7683" max="7937" width="9.140625" style="1"/>
    <col min="7938" max="7938" width="14.28515625" style="1" customWidth="1"/>
    <col min="7939" max="8193" width="9.140625" style="1"/>
    <col min="8194" max="8194" width="14.28515625" style="1" customWidth="1"/>
    <col min="8195" max="8449" width="9.140625" style="1"/>
    <col min="8450" max="8450" width="14.28515625" style="1" customWidth="1"/>
    <col min="8451" max="8705" width="9.140625" style="1"/>
    <col min="8706" max="8706" width="14.28515625" style="1" customWidth="1"/>
    <col min="8707" max="8961" width="9.140625" style="1"/>
    <col min="8962" max="8962" width="14.28515625" style="1" customWidth="1"/>
    <col min="8963" max="9217" width="9.140625" style="1"/>
    <col min="9218" max="9218" width="14.28515625" style="1" customWidth="1"/>
    <col min="9219" max="9473" width="9.140625" style="1"/>
    <col min="9474" max="9474" width="14.28515625" style="1" customWidth="1"/>
    <col min="9475" max="9729" width="9.140625" style="1"/>
    <col min="9730" max="9730" width="14.28515625" style="1" customWidth="1"/>
    <col min="9731" max="9985" width="9.140625" style="1"/>
    <col min="9986" max="9986" width="14.28515625" style="1" customWidth="1"/>
    <col min="9987" max="10241" width="9.140625" style="1"/>
    <col min="10242" max="10242" width="14.28515625" style="1" customWidth="1"/>
    <col min="10243" max="10497" width="9.140625" style="1"/>
    <col min="10498" max="10498" width="14.28515625" style="1" customWidth="1"/>
    <col min="10499" max="10753" width="9.140625" style="1"/>
    <col min="10754" max="10754" width="14.28515625" style="1" customWidth="1"/>
    <col min="10755" max="11009" width="9.140625" style="1"/>
    <col min="11010" max="11010" width="14.28515625" style="1" customWidth="1"/>
    <col min="11011" max="11265" width="9.140625" style="1"/>
    <col min="11266" max="11266" width="14.28515625" style="1" customWidth="1"/>
    <col min="11267" max="11521" width="9.140625" style="1"/>
    <col min="11522" max="11522" width="14.28515625" style="1" customWidth="1"/>
    <col min="11523" max="11777" width="9.140625" style="1"/>
    <col min="11778" max="11778" width="14.28515625" style="1" customWidth="1"/>
    <col min="11779" max="12033" width="9.140625" style="1"/>
    <col min="12034" max="12034" width="14.28515625" style="1" customWidth="1"/>
    <col min="12035" max="12289" width="9.140625" style="1"/>
    <col min="12290" max="12290" width="14.28515625" style="1" customWidth="1"/>
    <col min="12291" max="12545" width="9.140625" style="1"/>
    <col min="12546" max="12546" width="14.28515625" style="1" customWidth="1"/>
    <col min="12547" max="12801" width="9.140625" style="1"/>
    <col min="12802" max="12802" width="14.28515625" style="1" customWidth="1"/>
    <col min="12803" max="13057" width="9.140625" style="1"/>
    <col min="13058" max="13058" width="14.28515625" style="1" customWidth="1"/>
    <col min="13059" max="13313" width="9.140625" style="1"/>
    <col min="13314" max="13314" width="14.28515625" style="1" customWidth="1"/>
    <col min="13315" max="13569" width="9.140625" style="1"/>
    <col min="13570" max="13570" width="14.28515625" style="1" customWidth="1"/>
    <col min="13571" max="13825" width="9.140625" style="1"/>
    <col min="13826" max="13826" width="14.28515625" style="1" customWidth="1"/>
    <col min="13827" max="14081" width="9.140625" style="1"/>
    <col min="14082" max="14082" width="14.28515625" style="1" customWidth="1"/>
    <col min="14083" max="14337" width="9.140625" style="1"/>
    <col min="14338" max="14338" width="14.28515625" style="1" customWidth="1"/>
    <col min="14339" max="14593" width="9.140625" style="1"/>
    <col min="14594" max="14594" width="14.28515625" style="1" customWidth="1"/>
    <col min="14595" max="14849" width="9.140625" style="1"/>
    <col min="14850" max="14850" width="14.28515625" style="1" customWidth="1"/>
    <col min="14851" max="15105" width="9.140625" style="1"/>
    <col min="15106" max="15106" width="14.28515625" style="1" customWidth="1"/>
    <col min="15107" max="15361" width="9.140625" style="1"/>
    <col min="15362" max="15362" width="14.28515625" style="1" customWidth="1"/>
    <col min="15363" max="15617" width="9.140625" style="1"/>
    <col min="15618" max="15618" width="14.28515625" style="1" customWidth="1"/>
    <col min="15619" max="15873" width="9.140625" style="1"/>
    <col min="15874" max="15874" width="14.28515625" style="1" customWidth="1"/>
    <col min="15875" max="16129" width="9.140625" style="1"/>
    <col min="16130" max="16130" width="14.28515625" style="1" customWidth="1"/>
    <col min="16131" max="16384" width="9.140625" style="1"/>
  </cols>
  <sheetData>
    <row r="1" spans="1:45" ht="15" x14ac:dyDescent="0.25">
      <c r="B1" s="2" t="s">
        <v>109</v>
      </c>
    </row>
    <row r="2" spans="1:45" x14ac:dyDescent="0.2">
      <c r="B2" s="66" t="s">
        <v>0</v>
      </c>
    </row>
    <row r="3" spans="1:45" x14ac:dyDescent="0.2">
      <c r="B3" s="5"/>
      <c r="C3" s="5"/>
      <c r="D3" s="5"/>
      <c r="E3" s="5"/>
      <c r="F3" s="5"/>
      <c r="G3" s="5"/>
      <c r="H3" s="5"/>
      <c r="I3" s="5"/>
      <c r="J3" s="5"/>
      <c r="K3" s="5"/>
      <c r="L3" s="5"/>
      <c r="M3" s="5"/>
      <c r="N3" s="5"/>
      <c r="O3" s="5"/>
      <c r="P3" s="5"/>
      <c r="Q3" s="5"/>
      <c r="R3" s="5"/>
      <c r="S3" s="5"/>
      <c r="T3" s="5"/>
      <c r="U3" s="5"/>
      <c r="V3" s="5"/>
    </row>
    <row r="4" spans="1:45" x14ac:dyDescent="0.2">
      <c r="A4" s="4"/>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row>
    <row r="5" spans="1:45" x14ac:dyDescent="0.2">
      <c r="A5" s="4"/>
      <c r="B5" s="68"/>
      <c r="C5" s="69">
        <v>1995</v>
      </c>
      <c r="D5" s="69">
        <v>1996</v>
      </c>
      <c r="E5" s="69">
        <v>1997</v>
      </c>
      <c r="F5" s="69">
        <v>1998</v>
      </c>
      <c r="G5" s="69">
        <v>1999</v>
      </c>
      <c r="H5" s="69">
        <v>2000</v>
      </c>
      <c r="I5" s="69">
        <v>2001</v>
      </c>
      <c r="J5" s="69">
        <v>2002</v>
      </c>
      <c r="K5" s="69">
        <v>2003</v>
      </c>
      <c r="L5" s="69">
        <v>2004</v>
      </c>
      <c r="M5" s="69">
        <v>2005</v>
      </c>
      <c r="N5" s="69">
        <v>2006</v>
      </c>
      <c r="O5" s="69">
        <v>2007</v>
      </c>
      <c r="P5" s="69">
        <v>2008</v>
      </c>
      <c r="Q5" s="69">
        <v>2009</v>
      </c>
      <c r="R5" s="69">
        <v>2010</v>
      </c>
      <c r="S5" s="69">
        <v>2011</v>
      </c>
      <c r="T5" s="69">
        <v>2012</v>
      </c>
      <c r="U5" s="69">
        <v>2013</v>
      </c>
      <c r="V5" s="69">
        <v>2014</v>
      </c>
      <c r="W5" s="69">
        <v>2015</v>
      </c>
      <c r="X5" s="69">
        <v>2016</v>
      </c>
      <c r="Y5" s="69">
        <v>2017</v>
      </c>
      <c r="Z5" s="69">
        <v>2018</v>
      </c>
      <c r="AA5" s="69">
        <v>2019</v>
      </c>
      <c r="AB5" s="69">
        <v>2020</v>
      </c>
      <c r="AC5" s="69">
        <v>2021</v>
      </c>
      <c r="AD5" s="69">
        <v>2022</v>
      </c>
    </row>
    <row r="6" spans="1:45" x14ac:dyDescent="0.2">
      <c r="A6" s="4"/>
      <c r="B6" s="116" t="s">
        <v>1</v>
      </c>
      <c r="C6" s="117">
        <v>40.17</v>
      </c>
      <c r="D6" s="117">
        <v>40.17</v>
      </c>
      <c r="E6" s="117">
        <v>40.17</v>
      </c>
      <c r="F6" s="117">
        <v>40.17</v>
      </c>
      <c r="G6" s="117">
        <v>40.17</v>
      </c>
      <c r="H6" s="117">
        <v>40.17</v>
      </c>
      <c r="I6" s="117">
        <v>40.17</v>
      </c>
      <c r="J6" s="117">
        <v>40.17</v>
      </c>
      <c r="K6" s="117">
        <v>33.99</v>
      </c>
      <c r="L6" s="117">
        <v>33.99</v>
      </c>
      <c r="M6" s="117">
        <v>33.99</v>
      </c>
      <c r="N6" s="117">
        <v>33.99</v>
      </c>
      <c r="O6" s="117">
        <v>33.99</v>
      </c>
      <c r="P6" s="117">
        <v>33.99</v>
      </c>
      <c r="Q6" s="117">
        <v>33.99</v>
      </c>
      <c r="R6" s="117">
        <v>33.99</v>
      </c>
      <c r="S6" s="117">
        <v>33.99</v>
      </c>
      <c r="T6" s="117">
        <v>33.99</v>
      </c>
      <c r="U6" s="117">
        <v>33.99</v>
      </c>
      <c r="V6" s="117">
        <v>33.99</v>
      </c>
      <c r="W6" s="117">
        <v>33.99</v>
      </c>
      <c r="X6" s="117">
        <v>33.99</v>
      </c>
      <c r="Y6" s="117">
        <v>33.99</v>
      </c>
      <c r="Z6" s="117">
        <f>29*1.02</f>
        <v>29.580000000000002</v>
      </c>
      <c r="AA6" s="117">
        <f>29*1.02</f>
        <v>29.580000000000002</v>
      </c>
      <c r="AB6" s="117">
        <v>25</v>
      </c>
      <c r="AC6" s="117">
        <v>25</v>
      </c>
      <c r="AD6" s="117"/>
      <c r="AE6" s="65"/>
    </row>
    <row r="7" spans="1:45" x14ac:dyDescent="0.2">
      <c r="A7" s="4"/>
      <c r="B7" s="118" t="s">
        <v>5</v>
      </c>
      <c r="C7" s="119">
        <v>40</v>
      </c>
      <c r="D7" s="119">
        <v>40</v>
      </c>
      <c r="E7" s="119">
        <v>40.200000000000003</v>
      </c>
      <c r="F7" s="119">
        <v>37</v>
      </c>
      <c r="G7" s="119">
        <v>34.299999999999997</v>
      </c>
      <c r="H7" s="119">
        <v>32.5</v>
      </c>
      <c r="I7" s="119">
        <v>28</v>
      </c>
      <c r="J7" s="119">
        <v>23.5</v>
      </c>
      <c r="K7" s="119">
        <v>23.5</v>
      </c>
      <c r="L7" s="119">
        <v>19.5</v>
      </c>
      <c r="M7" s="119">
        <v>15</v>
      </c>
      <c r="N7" s="119">
        <v>15</v>
      </c>
      <c r="O7" s="119">
        <v>10</v>
      </c>
      <c r="P7" s="119">
        <v>10</v>
      </c>
      <c r="Q7" s="119">
        <v>10</v>
      </c>
      <c r="R7" s="119">
        <v>10</v>
      </c>
      <c r="S7" s="119">
        <v>10</v>
      </c>
      <c r="T7" s="119">
        <v>10</v>
      </c>
      <c r="U7" s="119">
        <v>10</v>
      </c>
      <c r="V7" s="119">
        <v>10</v>
      </c>
      <c r="W7" s="119">
        <v>10</v>
      </c>
      <c r="X7" s="119">
        <v>10</v>
      </c>
      <c r="Y7" s="119">
        <v>10</v>
      </c>
      <c r="Z7" s="119">
        <v>10</v>
      </c>
      <c r="AA7" s="119">
        <v>10</v>
      </c>
      <c r="AB7" s="119">
        <v>10</v>
      </c>
      <c r="AC7" s="119">
        <v>10</v>
      </c>
      <c r="AD7" s="119"/>
      <c r="AE7" s="65"/>
    </row>
    <row r="8" spans="1:45" x14ac:dyDescent="0.2">
      <c r="A8" s="4"/>
      <c r="B8" s="120" t="s">
        <v>6</v>
      </c>
      <c r="C8" s="121">
        <v>41</v>
      </c>
      <c r="D8" s="121">
        <v>39</v>
      </c>
      <c r="E8" s="121">
        <v>39</v>
      </c>
      <c r="F8" s="121">
        <v>35</v>
      </c>
      <c r="G8" s="121">
        <v>35</v>
      </c>
      <c r="H8" s="121">
        <v>31</v>
      </c>
      <c r="I8" s="121">
        <v>31</v>
      </c>
      <c r="J8" s="121">
        <v>31</v>
      </c>
      <c r="K8" s="121">
        <v>31</v>
      </c>
      <c r="L8" s="121">
        <v>28</v>
      </c>
      <c r="M8" s="121">
        <v>26</v>
      </c>
      <c r="N8" s="121">
        <v>24</v>
      </c>
      <c r="O8" s="121">
        <v>24</v>
      </c>
      <c r="P8" s="121">
        <v>21</v>
      </c>
      <c r="Q8" s="121">
        <v>20</v>
      </c>
      <c r="R8" s="121">
        <v>19</v>
      </c>
      <c r="S8" s="121">
        <v>19</v>
      </c>
      <c r="T8" s="121">
        <v>19</v>
      </c>
      <c r="U8" s="121">
        <v>19</v>
      </c>
      <c r="V8" s="121">
        <v>19</v>
      </c>
      <c r="W8" s="121">
        <v>19</v>
      </c>
      <c r="X8" s="121">
        <v>19</v>
      </c>
      <c r="Y8" s="121">
        <v>19</v>
      </c>
      <c r="Z8" s="121">
        <v>19</v>
      </c>
      <c r="AA8" s="121">
        <v>19</v>
      </c>
      <c r="AB8" s="121">
        <v>19</v>
      </c>
      <c r="AC8" s="121">
        <v>19</v>
      </c>
      <c r="AD8" s="121"/>
    </row>
    <row r="9" spans="1:45" x14ac:dyDescent="0.2">
      <c r="A9" s="4"/>
      <c r="B9" s="118" t="s">
        <v>10</v>
      </c>
      <c r="C9" s="119">
        <v>34</v>
      </c>
      <c r="D9" s="119">
        <v>34</v>
      </c>
      <c r="E9" s="119">
        <v>34</v>
      </c>
      <c r="F9" s="119">
        <v>34</v>
      </c>
      <c r="G9" s="119">
        <v>32</v>
      </c>
      <c r="H9" s="119">
        <v>32</v>
      </c>
      <c r="I9" s="119">
        <v>30</v>
      </c>
      <c r="J9" s="119">
        <v>30</v>
      </c>
      <c r="K9" s="119">
        <v>30</v>
      </c>
      <c r="L9" s="119">
        <v>30</v>
      </c>
      <c r="M9" s="119">
        <v>28</v>
      </c>
      <c r="N9" s="119">
        <v>28</v>
      </c>
      <c r="O9" s="119">
        <v>25</v>
      </c>
      <c r="P9" s="119">
        <v>25</v>
      </c>
      <c r="Q9" s="119">
        <v>25</v>
      </c>
      <c r="R9" s="119">
        <v>25</v>
      </c>
      <c r="S9" s="119">
        <v>25</v>
      </c>
      <c r="T9" s="119">
        <v>25</v>
      </c>
      <c r="U9" s="119">
        <v>25</v>
      </c>
      <c r="V9" s="119">
        <v>24.5</v>
      </c>
      <c r="W9" s="119">
        <v>23.5</v>
      </c>
      <c r="X9" s="119">
        <v>22</v>
      </c>
      <c r="Y9" s="119">
        <v>22</v>
      </c>
      <c r="Z9" s="119">
        <v>22</v>
      </c>
      <c r="AA9" s="119">
        <v>22</v>
      </c>
      <c r="AB9" s="119">
        <v>22</v>
      </c>
      <c r="AC9" s="119">
        <v>22</v>
      </c>
      <c r="AD9" s="119"/>
    </row>
    <row r="10" spans="1:45" x14ac:dyDescent="0.2">
      <c r="A10" s="4"/>
      <c r="B10" s="120" t="s">
        <v>11</v>
      </c>
      <c r="C10" s="121">
        <v>56.79916317991632</v>
      </c>
      <c r="D10" s="121">
        <v>56.672261854804873</v>
      </c>
      <c r="E10" s="121">
        <v>56.744868035190606</v>
      </c>
      <c r="F10" s="121">
        <v>56.046025104602514</v>
      </c>
      <c r="G10" s="121">
        <v>51.61155295102553</v>
      </c>
      <c r="H10" s="121">
        <v>51.61155295102553</v>
      </c>
      <c r="I10" s="121">
        <v>38.299999999999997</v>
      </c>
      <c r="J10" s="121">
        <v>38.299999999999997</v>
      </c>
      <c r="K10" s="121">
        <v>39.6</v>
      </c>
      <c r="L10" s="121">
        <v>38.299999999999997</v>
      </c>
      <c r="M10" s="121">
        <v>38.4</v>
      </c>
      <c r="N10" s="121">
        <v>38.4</v>
      </c>
      <c r="O10" s="121">
        <v>38.4</v>
      </c>
      <c r="P10" s="121">
        <v>29.4</v>
      </c>
      <c r="Q10" s="121">
        <v>29.4</v>
      </c>
      <c r="R10" s="121">
        <v>29.5</v>
      </c>
      <c r="S10" s="121">
        <v>29.6</v>
      </c>
      <c r="T10" s="121">
        <v>29.6</v>
      </c>
      <c r="U10" s="121">
        <v>29.6</v>
      </c>
      <c r="V10" s="121">
        <v>29.7</v>
      </c>
      <c r="W10" s="121">
        <v>29.8</v>
      </c>
      <c r="X10" s="121">
        <v>29.8</v>
      </c>
      <c r="Y10" s="121">
        <v>29.9</v>
      </c>
      <c r="Z10" s="121">
        <v>29.9</v>
      </c>
      <c r="AA10" s="121">
        <v>29.9</v>
      </c>
      <c r="AB10" s="121">
        <v>29.9</v>
      </c>
      <c r="AC10" s="121">
        <v>29.937999999999999</v>
      </c>
      <c r="AD10" s="121"/>
      <c r="AE10" s="121"/>
      <c r="AF10" s="121"/>
      <c r="AG10" s="121"/>
      <c r="AH10" s="121"/>
      <c r="AI10" s="121"/>
      <c r="AJ10" s="121"/>
      <c r="AK10" s="121"/>
      <c r="AL10" s="121"/>
      <c r="AM10" s="121"/>
      <c r="AN10" s="121"/>
      <c r="AO10" s="121"/>
      <c r="AP10" s="121"/>
      <c r="AQ10" s="121"/>
      <c r="AR10" s="121"/>
      <c r="AS10" s="121"/>
    </row>
    <row r="11" spans="1:45" x14ac:dyDescent="0.2">
      <c r="A11" s="4"/>
      <c r="B11" s="118" t="s">
        <v>12</v>
      </c>
      <c r="C11" s="119">
        <v>26</v>
      </c>
      <c r="D11" s="119">
        <v>26</v>
      </c>
      <c r="E11" s="119">
        <v>26</v>
      </c>
      <c r="F11" s="119">
        <v>26</v>
      </c>
      <c r="G11" s="119">
        <v>26</v>
      </c>
      <c r="H11" s="119">
        <v>26</v>
      </c>
      <c r="I11" s="119">
        <v>26</v>
      </c>
      <c r="J11" s="119">
        <v>26</v>
      </c>
      <c r="K11" s="119">
        <v>26</v>
      </c>
      <c r="L11" s="119">
        <v>26</v>
      </c>
      <c r="M11" s="119">
        <v>24</v>
      </c>
      <c r="N11" s="119">
        <v>23</v>
      </c>
      <c r="O11" s="119">
        <v>22</v>
      </c>
      <c r="P11" s="119">
        <v>21</v>
      </c>
      <c r="Q11" s="119">
        <v>21</v>
      </c>
      <c r="R11" s="119">
        <v>21</v>
      </c>
      <c r="S11" s="119">
        <v>21</v>
      </c>
      <c r="T11" s="119">
        <v>21</v>
      </c>
      <c r="U11" s="119">
        <v>21</v>
      </c>
      <c r="V11" s="119">
        <v>21</v>
      </c>
      <c r="W11" s="119">
        <v>20</v>
      </c>
      <c r="X11" s="119">
        <v>20</v>
      </c>
      <c r="Y11" s="119">
        <v>20</v>
      </c>
      <c r="Z11" s="119">
        <v>20</v>
      </c>
      <c r="AA11" s="119">
        <v>20</v>
      </c>
      <c r="AB11" s="119">
        <v>20</v>
      </c>
      <c r="AC11" s="119">
        <v>20</v>
      </c>
      <c r="AD11" s="119"/>
      <c r="AE11" s="65"/>
      <c r="AF11" s="65"/>
      <c r="AG11" s="65"/>
      <c r="AH11" s="65"/>
      <c r="AI11" s="65"/>
      <c r="AJ11" s="65"/>
      <c r="AK11" s="65"/>
      <c r="AL11" s="65"/>
      <c r="AM11" s="65"/>
      <c r="AN11" s="65"/>
      <c r="AO11" s="65"/>
      <c r="AP11" s="65"/>
      <c r="AQ11" s="65"/>
      <c r="AR11" s="65"/>
      <c r="AS11" s="65"/>
    </row>
    <row r="12" spans="1:45" x14ac:dyDescent="0.2">
      <c r="A12" s="4"/>
      <c r="B12" s="120" t="s">
        <v>13</v>
      </c>
      <c r="C12" s="121">
        <v>40</v>
      </c>
      <c r="D12" s="121">
        <v>38</v>
      </c>
      <c r="E12" s="121">
        <v>36</v>
      </c>
      <c r="F12" s="121">
        <v>32</v>
      </c>
      <c r="G12" s="121">
        <v>28</v>
      </c>
      <c r="H12" s="121">
        <v>24</v>
      </c>
      <c r="I12" s="121">
        <v>20</v>
      </c>
      <c r="J12" s="121">
        <v>16</v>
      </c>
      <c r="K12" s="121">
        <v>12.5</v>
      </c>
      <c r="L12" s="121">
        <v>12.5</v>
      </c>
      <c r="M12" s="121">
        <v>12.5</v>
      </c>
      <c r="N12" s="121">
        <v>12.5</v>
      </c>
      <c r="O12" s="121">
        <v>12.5</v>
      </c>
      <c r="P12" s="121">
        <v>12.5</v>
      </c>
      <c r="Q12" s="121">
        <v>12.5</v>
      </c>
      <c r="R12" s="121">
        <v>12.5</v>
      </c>
      <c r="S12" s="121">
        <v>12.5</v>
      </c>
      <c r="T12" s="121">
        <v>12.5</v>
      </c>
      <c r="U12" s="121">
        <v>12.5</v>
      </c>
      <c r="V12" s="121">
        <v>12.5</v>
      </c>
      <c r="W12" s="121">
        <v>12.5</v>
      </c>
      <c r="X12" s="121">
        <v>12.5</v>
      </c>
      <c r="Y12" s="121">
        <v>12.5</v>
      </c>
      <c r="Z12" s="121">
        <v>12.5</v>
      </c>
      <c r="AA12" s="121">
        <v>12.5</v>
      </c>
      <c r="AB12" s="121">
        <v>12.5</v>
      </c>
      <c r="AC12" s="121">
        <v>12.5</v>
      </c>
      <c r="AD12" s="121"/>
    </row>
    <row r="13" spans="1:45" x14ac:dyDescent="0.2">
      <c r="A13" s="4"/>
      <c r="B13" s="118" t="s">
        <v>17</v>
      </c>
      <c r="C13" s="119">
        <v>40</v>
      </c>
      <c r="D13" s="119">
        <v>40</v>
      </c>
      <c r="E13" s="119">
        <v>40</v>
      </c>
      <c r="F13" s="119">
        <v>40</v>
      </c>
      <c r="G13" s="119">
        <v>40</v>
      </c>
      <c r="H13" s="119">
        <v>40</v>
      </c>
      <c r="I13" s="119">
        <v>37.5</v>
      </c>
      <c r="J13" s="119">
        <v>35</v>
      </c>
      <c r="K13" s="119">
        <v>35</v>
      </c>
      <c r="L13" s="119">
        <v>35</v>
      </c>
      <c r="M13" s="119">
        <v>32</v>
      </c>
      <c r="N13" s="119">
        <v>29</v>
      </c>
      <c r="O13" s="119">
        <v>25</v>
      </c>
      <c r="P13" s="119">
        <v>35</v>
      </c>
      <c r="Q13" s="119">
        <v>35</v>
      </c>
      <c r="R13" s="119">
        <v>24</v>
      </c>
      <c r="S13" s="119">
        <v>20</v>
      </c>
      <c r="T13" s="119">
        <v>20</v>
      </c>
      <c r="U13" s="119">
        <v>26</v>
      </c>
      <c r="V13" s="119">
        <v>26</v>
      </c>
      <c r="W13" s="119">
        <v>29</v>
      </c>
      <c r="X13" s="119">
        <v>29</v>
      </c>
      <c r="Y13" s="119">
        <v>29</v>
      </c>
      <c r="Z13" s="119">
        <v>29</v>
      </c>
      <c r="AA13" s="119">
        <v>28</v>
      </c>
      <c r="AB13" s="119">
        <v>24</v>
      </c>
      <c r="AC13" s="119">
        <v>24</v>
      </c>
      <c r="AD13" s="119"/>
    </row>
    <row r="14" spans="1:45" x14ac:dyDescent="0.2">
      <c r="A14" s="4"/>
      <c r="B14" s="120" t="s">
        <v>22</v>
      </c>
      <c r="C14" s="121">
        <v>35</v>
      </c>
      <c r="D14" s="121">
        <v>35</v>
      </c>
      <c r="E14" s="121">
        <v>35</v>
      </c>
      <c r="F14" s="121">
        <v>35</v>
      </c>
      <c r="G14" s="121">
        <v>35</v>
      </c>
      <c r="H14" s="121">
        <v>35</v>
      </c>
      <c r="I14" s="121">
        <v>35</v>
      </c>
      <c r="J14" s="121">
        <v>35</v>
      </c>
      <c r="K14" s="121">
        <v>35</v>
      </c>
      <c r="L14" s="121">
        <v>35</v>
      </c>
      <c r="M14" s="121">
        <v>35</v>
      </c>
      <c r="N14" s="121">
        <v>35</v>
      </c>
      <c r="O14" s="121">
        <v>32.5</v>
      </c>
      <c r="P14" s="121">
        <v>30</v>
      </c>
      <c r="Q14" s="121">
        <v>30</v>
      </c>
      <c r="R14" s="121">
        <v>30</v>
      </c>
      <c r="S14" s="121">
        <v>30</v>
      </c>
      <c r="T14" s="121">
        <v>30</v>
      </c>
      <c r="U14" s="121">
        <v>30</v>
      </c>
      <c r="V14" s="121">
        <v>30</v>
      </c>
      <c r="W14" s="121">
        <v>28</v>
      </c>
      <c r="X14" s="121">
        <v>25</v>
      </c>
      <c r="Y14" s="121">
        <v>25</v>
      </c>
      <c r="Z14" s="121">
        <v>25</v>
      </c>
      <c r="AA14" s="121">
        <v>25</v>
      </c>
      <c r="AB14" s="121">
        <v>25</v>
      </c>
      <c r="AC14" s="121">
        <v>25</v>
      </c>
      <c r="AD14" s="121"/>
    </row>
    <row r="15" spans="1:45" x14ac:dyDescent="0.2">
      <c r="B15" s="118" t="s">
        <v>24</v>
      </c>
      <c r="C15" s="119">
        <v>36.663000000000004</v>
      </c>
      <c r="D15" s="119">
        <v>36.663000000000004</v>
      </c>
      <c r="E15" s="119">
        <v>41.662500000000001</v>
      </c>
      <c r="F15" s="119">
        <v>41.662500000000001</v>
      </c>
      <c r="G15" s="119">
        <v>39.995999999999995</v>
      </c>
      <c r="H15" s="119">
        <v>37.76</v>
      </c>
      <c r="I15" s="119">
        <v>36.429690000000001</v>
      </c>
      <c r="J15" s="119">
        <v>35.429789999999997</v>
      </c>
      <c r="K15" s="119">
        <v>35.429789999999997</v>
      </c>
      <c r="L15" s="119">
        <v>35.429789999999997</v>
      </c>
      <c r="M15" s="119">
        <v>34.950000000000003</v>
      </c>
      <c r="N15" s="119">
        <v>34.43</v>
      </c>
      <c r="O15" s="119">
        <v>34.43</v>
      </c>
      <c r="P15" s="119">
        <v>34.43</v>
      </c>
      <c r="Q15" s="119">
        <v>34.43</v>
      </c>
      <c r="R15" s="119">
        <v>34.43</v>
      </c>
      <c r="S15" s="119">
        <v>36.1</v>
      </c>
      <c r="T15" s="119">
        <v>36.1</v>
      </c>
      <c r="U15" s="119">
        <v>38</v>
      </c>
      <c r="V15" s="119">
        <v>38</v>
      </c>
      <c r="W15" s="119">
        <v>38</v>
      </c>
      <c r="X15" s="119">
        <v>34.43</v>
      </c>
      <c r="Y15" s="119">
        <v>44.4</v>
      </c>
      <c r="Z15" s="119">
        <v>34.43</v>
      </c>
      <c r="AA15" s="119">
        <v>34.43</v>
      </c>
      <c r="AB15" s="119">
        <v>32.020000000000003</v>
      </c>
      <c r="AC15" s="119">
        <f>27.5*1.033</f>
        <v>28.407499999999999</v>
      </c>
      <c r="AD15" s="119"/>
    </row>
    <row r="16" spans="1:45" x14ac:dyDescent="0.2">
      <c r="A16" s="4"/>
      <c r="B16" s="120" t="s">
        <v>27</v>
      </c>
      <c r="C16" s="122">
        <v>25</v>
      </c>
      <c r="D16" s="122">
        <v>25</v>
      </c>
      <c r="E16" s="122">
        <v>35</v>
      </c>
      <c r="F16" s="122">
        <v>35</v>
      </c>
      <c r="G16" s="122">
        <v>35</v>
      </c>
      <c r="H16" s="122">
        <v>35</v>
      </c>
      <c r="I16" s="122">
        <v>20</v>
      </c>
      <c r="J16" s="122">
        <v>20</v>
      </c>
      <c r="K16" s="122">
        <v>20</v>
      </c>
      <c r="L16" s="122">
        <v>20</v>
      </c>
      <c r="M16" s="122">
        <v>20</v>
      </c>
      <c r="N16" s="122">
        <v>20</v>
      </c>
      <c r="O16" s="122">
        <v>20</v>
      </c>
      <c r="P16" s="122">
        <v>20</v>
      </c>
      <c r="Q16" s="122">
        <v>20</v>
      </c>
      <c r="R16" s="121">
        <v>20</v>
      </c>
      <c r="S16" s="121">
        <v>20</v>
      </c>
      <c r="T16" s="121">
        <v>20</v>
      </c>
      <c r="U16" s="121">
        <v>20</v>
      </c>
      <c r="V16" s="121">
        <v>20</v>
      </c>
      <c r="W16" s="121">
        <v>20</v>
      </c>
      <c r="X16" s="121">
        <v>20</v>
      </c>
      <c r="Y16" s="121">
        <v>18</v>
      </c>
      <c r="Z16" s="121">
        <v>18</v>
      </c>
      <c r="AA16" s="121">
        <v>18</v>
      </c>
      <c r="AB16" s="121">
        <v>18</v>
      </c>
      <c r="AC16" s="121">
        <v>18</v>
      </c>
      <c r="AD16" s="121"/>
    </row>
    <row r="17" spans="1:30" x14ac:dyDescent="0.2">
      <c r="A17" s="4"/>
      <c r="B17" s="118" t="s">
        <v>30</v>
      </c>
      <c r="C17" s="119">
        <v>52.2</v>
      </c>
      <c r="D17" s="119">
        <v>53.2</v>
      </c>
      <c r="E17" s="119">
        <v>53.2</v>
      </c>
      <c r="F17" s="119">
        <v>41.25</v>
      </c>
      <c r="G17" s="119">
        <v>41.25</v>
      </c>
      <c r="H17" s="119">
        <v>41.25</v>
      </c>
      <c r="I17" s="119">
        <v>40.25</v>
      </c>
      <c r="J17" s="119">
        <v>40.25</v>
      </c>
      <c r="K17" s="119">
        <v>38.25</v>
      </c>
      <c r="L17" s="119">
        <v>37.25</v>
      </c>
      <c r="M17" s="119">
        <v>37.25</v>
      </c>
      <c r="N17" s="119">
        <v>37.25</v>
      </c>
      <c r="O17" s="119">
        <v>37.25</v>
      </c>
      <c r="P17" s="119">
        <v>31.4</v>
      </c>
      <c r="Q17" s="119">
        <v>31.4</v>
      </c>
      <c r="R17" s="119">
        <v>31.4</v>
      </c>
      <c r="S17" s="119">
        <v>31.4</v>
      </c>
      <c r="T17" s="119">
        <v>31.29</v>
      </c>
      <c r="U17" s="119">
        <v>31.29</v>
      </c>
      <c r="V17" s="119">
        <v>31.29</v>
      </c>
      <c r="W17" s="119">
        <v>31.29</v>
      </c>
      <c r="X17" s="119">
        <v>31.29</v>
      </c>
      <c r="Y17" s="119">
        <v>27.8</v>
      </c>
      <c r="Z17" s="119">
        <f>24*(1-0.0039)+3.9</f>
        <v>27.806399999999996</v>
      </c>
      <c r="AA17" s="119">
        <f>24*(1-0.0039)+3.9</f>
        <v>27.806399999999996</v>
      </c>
      <c r="AB17" s="119">
        <v>27.8</v>
      </c>
      <c r="AC17" s="119">
        <v>27.8</v>
      </c>
      <c r="AD17" s="119"/>
    </row>
    <row r="18" spans="1:30" x14ac:dyDescent="0.2">
      <c r="A18" s="4"/>
      <c r="B18" s="120" t="s">
        <v>31</v>
      </c>
      <c r="C18" s="121">
        <v>25</v>
      </c>
      <c r="D18" s="121">
        <v>25</v>
      </c>
      <c r="E18" s="121">
        <v>25</v>
      </c>
      <c r="F18" s="121">
        <v>25</v>
      </c>
      <c r="G18" s="121">
        <v>25</v>
      </c>
      <c r="H18" s="122">
        <v>29</v>
      </c>
      <c r="I18" s="122">
        <v>28</v>
      </c>
      <c r="J18" s="122">
        <v>28</v>
      </c>
      <c r="K18" s="122">
        <v>10</v>
      </c>
      <c r="L18" s="122">
        <v>10</v>
      </c>
      <c r="M18" s="122">
        <v>10</v>
      </c>
      <c r="N18" s="122">
        <v>10</v>
      </c>
      <c r="O18" s="122">
        <v>10</v>
      </c>
      <c r="P18" s="122">
        <v>10</v>
      </c>
      <c r="Q18" s="122">
        <v>10</v>
      </c>
      <c r="R18" s="121">
        <v>10</v>
      </c>
      <c r="S18" s="121">
        <v>10</v>
      </c>
      <c r="T18" s="121">
        <v>10</v>
      </c>
      <c r="U18" s="121">
        <v>12.5</v>
      </c>
      <c r="V18" s="121">
        <v>12.5</v>
      </c>
      <c r="W18" s="121">
        <v>12.5</v>
      </c>
      <c r="X18" s="121">
        <v>12.5</v>
      </c>
      <c r="Y18" s="121">
        <v>12.5</v>
      </c>
      <c r="Z18" s="121">
        <v>12.5</v>
      </c>
      <c r="AA18" s="121">
        <v>12.5</v>
      </c>
      <c r="AB18" s="121">
        <v>12.5</v>
      </c>
      <c r="AC18" s="121">
        <v>12.5</v>
      </c>
      <c r="AD18" s="121"/>
    </row>
    <row r="19" spans="1:30" x14ac:dyDescent="0.2">
      <c r="A19" s="4"/>
      <c r="B19" s="118" t="s">
        <v>34</v>
      </c>
      <c r="C19" s="119">
        <v>25</v>
      </c>
      <c r="D19" s="119">
        <v>25</v>
      </c>
      <c r="E19" s="119">
        <v>25</v>
      </c>
      <c r="F19" s="119">
        <v>25</v>
      </c>
      <c r="G19" s="119">
        <v>25</v>
      </c>
      <c r="H19" s="119">
        <v>25</v>
      </c>
      <c r="I19" s="119">
        <v>25</v>
      </c>
      <c r="J19" s="119">
        <v>22</v>
      </c>
      <c r="K19" s="119">
        <v>19</v>
      </c>
      <c r="L19" s="119">
        <v>15</v>
      </c>
      <c r="M19" s="119">
        <v>15</v>
      </c>
      <c r="N19" s="119">
        <v>15</v>
      </c>
      <c r="O19" s="119">
        <v>15</v>
      </c>
      <c r="P19" s="119">
        <v>15</v>
      </c>
      <c r="Q19" s="119">
        <v>15</v>
      </c>
      <c r="R19" s="119">
        <v>15</v>
      </c>
      <c r="S19" s="119">
        <v>15</v>
      </c>
      <c r="T19" s="119">
        <v>15</v>
      </c>
      <c r="U19" s="119">
        <v>15</v>
      </c>
      <c r="V19" s="119">
        <v>15</v>
      </c>
      <c r="W19" s="119">
        <v>15</v>
      </c>
      <c r="X19" s="119">
        <v>15</v>
      </c>
      <c r="Y19" s="119">
        <v>15</v>
      </c>
      <c r="Z19" s="119">
        <v>20</v>
      </c>
      <c r="AA19" s="119">
        <v>20</v>
      </c>
      <c r="AB19" s="119">
        <v>20</v>
      </c>
      <c r="AC19" s="119">
        <v>20</v>
      </c>
      <c r="AD19" s="119"/>
    </row>
    <row r="20" spans="1:30" x14ac:dyDescent="0.2">
      <c r="A20" s="4"/>
      <c r="B20" s="120" t="s">
        <v>36</v>
      </c>
      <c r="C20" s="123">
        <v>29</v>
      </c>
      <c r="D20" s="123">
        <v>29</v>
      </c>
      <c r="E20" s="123">
        <v>29</v>
      </c>
      <c r="F20" s="123">
        <v>29</v>
      </c>
      <c r="G20" s="123">
        <v>29</v>
      </c>
      <c r="H20" s="122">
        <v>24</v>
      </c>
      <c r="I20" s="122">
        <v>24</v>
      </c>
      <c r="J20" s="122">
        <v>15</v>
      </c>
      <c r="K20" s="122">
        <v>15</v>
      </c>
      <c r="L20" s="122">
        <v>15</v>
      </c>
      <c r="M20" s="122">
        <v>15</v>
      </c>
      <c r="N20" s="122">
        <v>19</v>
      </c>
      <c r="O20" s="122">
        <v>18</v>
      </c>
      <c r="P20" s="122">
        <v>15</v>
      </c>
      <c r="Q20" s="122">
        <v>20</v>
      </c>
      <c r="R20" s="121">
        <v>15</v>
      </c>
      <c r="S20" s="121">
        <v>15</v>
      </c>
      <c r="T20" s="121">
        <v>15</v>
      </c>
      <c r="U20" s="121">
        <v>15</v>
      </c>
      <c r="V20" s="121">
        <v>15</v>
      </c>
      <c r="W20" s="121">
        <v>15</v>
      </c>
      <c r="X20" s="121">
        <v>15</v>
      </c>
      <c r="Y20" s="121">
        <v>15</v>
      </c>
      <c r="Z20" s="121">
        <v>15</v>
      </c>
      <c r="AA20" s="121">
        <v>15</v>
      </c>
      <c r="AB20" s="121">
        <v>15</v>
      </c>
      <c r="AC20" s="121">
        <v>15</v>
      </c>
      <c r="AD20" s="121"/>
    </row>
    <row r="21" spans="1:30" x14ac:dyDescent="0.2">
      <c r="A21" s="4"/>
      <c r="B21" s="118" t="s">
        <v>37</v>
      </c>
      <c r="C21" s="119">
        <v>40.887999999999991</v>
      </c>
      <c r="D21" s="119">
        <v>40.887999999999991</v>
      </c>
      <c r="E21" s="119">
        <v>39.344847999999999</v>
      </c>
      <c r="F21" s="119">
        <v>37.453920000000011</v>
      </c>
      <c r="G21" s="119">
        <v>37.453920000000011</v>
      </c>
      <c r="H21" s="119">
        <v>37.453920000000011</v>
      </c>
      <c r="I21" s="119">
        <v>37.453920000000011</v>
      </c>
      <c r="J21" s="119">
        <v>30.38</v>
      </c>
      <c r="K21" s="119">
        <v>30.38</v>
      </c>
      <c r="L21" s="119">
        <v>30.38</v>
      </c>
      <c r="M21" s="119">
        <v>30.38</v>
      </c>
      <c r="N21" s="119">
        <v>29.63</v>
      </c>
      <c r="O21" s="119">
        <v>29.63</v>
      </c>
      <c r="P21" s="119">
        <v>29.63</v>
      </c>
      <c r="Q21" s="119">
        <v>28.59</v>
      </c>
      <c r="R21" s="119">
        <v>28.59</v>
      </c>
      <c r="S21" s="119">
        <v>28.8</v>
      </c>
      <c r="T21" s="119">
        <v>28.8</v>
      </c>
      <c r="U21" s="119">
        <v>29.22</v>
      </c>
      <c r="V21" s="119">
        <v>29.2</v>
      </c>
      <c r="W21" s="119">
        <v>29.2</v>
      </c>
      <c r="X21" s="119">
        <v>29.22</v>
      </c>
      <c r="Y21" s="119">
        <f>19*1.07+6.75</f>
        <v>27.080000000000002</v>
      </c>
      <c r="Z21" s="119">
        <f>18*1.07+6.75</f>
        <v>26.01</v>
      </c>
      <c r="AA21" s="119">
        <f>17*1.07+6.75</f>
        <v>24.94</v>
      </c>
      <c r="AB21" s="119">
        <v>24.94</v>
      </c>
      <c r="AC21" s="119">
        <v>24.94</v>
      </c>
      <c r="AD21" s="119"/>
    </row>
    <row r="22" spans="1:30" x14ac:dyDescent="0.2">
      <c r="A22" s="4"/>
      <c r="B22" s="120" t="s">
        <v>38</v>
      </c>
      <c r="C22" s="121">
        <v>19.64</v>
      </c>
      <c r="D22" s="121">
        <v>19.64</v>
      </c>
      <c r="E22" s="121">
        <v>19.64</v>
      </c>
      <c r="F22" s="121">
        <v>19.64</v>
      </c>
      <c r="G22" s="121">
        <v>19.64</v>
      </c>
      <c r="H22" s="121">
        <v>19.64</v>
      </c>
      <c r="I22" s="121">
        <v>19.64</v>
      </c>
      <c r="J22" s="121">
        <v>19.64</v>
      </c>
      <c r="K22" s="121">
        <v>19.64</v>
      </c>
      <c r="L22" s="121">
        <v>17.600000000000001</v>
      </c>
      <c r="M22" s="121">
        <v>17.52</v>
      </c>
      <c r="N22" s="121">
        <v>17.52</v>
      </c>
      <c r="O22" s="121">
        <v>21.28</v>
      </c>
      <c r="P22" s="121">
        <v>21.28</v>
      </c>
      <c r="Q22" s="121">
        <v>21.28</v>
      </c>
      <c r="R22" s="121">
        <v>20.6</v>
      </c>
      <c r="S22" s="121">
        <v>20.6</v>
      </c>
      <c r="T22" s="121">
        <v>20.6</v>
      </c>
      <c r="U22" s="121">
        <v>20.6</v>
      </c>
      <c r="V22" s="121">
        <v>20.6</v>
      </c>
      <c r="W22" s="121">
        <v>20.6</v>
      </c>
      <c r="X22" s="121">
        <v>20.6</v>
      </c>
      <c r="Y22" s="121">
        <f>2+(0.98*9)</f>
        <v>10.82</v>
      </c>
      <c r="Z22" s="121">
        <f>2+(0.98*9)</f>
        <v>10.82</v>
      </c>
      <c r="AA22" s="121">
        <v>10.8</v>
      </c>
      <c r="AB22" s="121">
        <v>10.8</v>
      </c>
      <c r="AC22" s="121">
        <v>10.8</v>
      </c>
      <c r="AD22" s="121"/>
    </row>
    <row r="23" spans="1:30" x14ac:dyDescent="0.2">
      <c r="A23" s="4"/>
      <c r="B23" s="118" t="s">
        <v>42</v>
      </c>
      <c r="C23" s="119">
        <v>35</v>
      </c>
      <c r="D23" s="119">
        <v>35</v>
      </c>
      <c r="E23" s="119">
        <v>35</v>
      </c>
      <c r="F23" s="119">
        <v>35</v>
      </c>
      <c r="G23" s="119">
        <v>35</v>
      </c>
      <c r="H23" s="119">
        <v>35</v>
      </c>
      <c r="I23" s="119">
        <v>35</v>
      </c>
      <c r="J23" s="119">
        <v>35</v>
      </c>
      <c r="K23" s="119">
        <v>35</v>
      </c>
      <c r="L23" s="119">
        <v>35</v>
      </c>
      <c r="M23" s="119">
        <v>35</v>
      </c>
      <c r="N23" s="119">
        <v>35</v>
      </c>
      <c r="O23" s="119">
        <v>35</v>
      </c>
      <c r="P23" s="119">
        <v>35</v>
      </c>
      <c r="Q23" s="119">
        <v>35</v>
      </c>
      <c r="R23" s="119">
        <v>35</v>
      </c>
      <c r="S23" s="119">
        <v>35</v>
      </c>
      <c r="T23" s="119">
        <v>35</v>
      </c>
      <c r="U23" s="119">
        <v>35</v>
      </c>
      <c r="V23" s="119">
        <v>35</v>
      </c>
      <c r="W23" s="119">
        <v>35</v>
      </c>
      <c r="X23" s="119">
        <v>35</v>
      </c>
      <c r="Y23" s="119">
        <v>35</v>
      </c>
      <c r="Z23" s="119">
        <v>35</v>
      </c>
      <c r="AA23" s="119">
        <v>35</v>
      </c>
      <c r="AB23" s="119">
        <v>35</v>
      </c>
      <c r="AC23" s="119">
        <v>35</v>
      </c>
      <c r="AD23" s="119"/>
    </row>
    <row r="24" spans="1:30" x14ac:dyDescent="0.2">
      <c r="A24" s="4"/>
      <c r="B24" s="120" t="s">
        <v>44</v>
      </c>
      <c r="C24" s="121">
        <v>35</v>
      </c>
      <c r="D24" s="121">
        <v>35</v>
      </c>
      <c r="E24" s="121">
        <v>35</v>
      </c>
      <c r="F24" s="121">
        <v>35</v>
      </c>
      <c r="G24" s="121">
        <v>35</v>
      </c>
      <c r="H24" s="121">
        <v>35</v>
      </c>
      <c r="I24" s="121">
        <v>35</v>
      </c>
      <c r="J24" s="121">
        <v>34.5</v>
      </c>
      <c r="K24" s="121">
        <v>34.5</v>
      </c>
      <c r="L24" s="121">
        <v>34.5</v>
      </c>
      <c r="M24" s="121">
        <v>31.5</v>
      </c>
      <c r="N24" s="121">
        <v>29.6</v>
      </c>
      <c r="O24" s="121">
        <v>25.5</v>
      </c>
      <c r="P24" s="121">
        <v>25.5</v>
      </c>
      <c r="Q24" s="121">
        <v>25.5</v>
      </c>
      <c r="R24" s="121">
        <v>25.5</v>
      </c>
      <c r="S24" s="121">
        <v>25</v>
      </c>
      <c r="T24" s="121">
        <v>25</v>
      </c>
      <c r="U24" s="121">
        <v>25</v>
      </c>
      <c r="V24" s="121">
        <v>25</v>
      </c>
      <c r="W24" s="121">
        <v>25</v>
      </c>
      <c r="X24" s="121">
        <v>25</v>
      </c>
      <c r="Y24" s="121">
        <v>25</v>
      </c>
      <c r="Z24" s="121">
        <v>25</v>
      </c>
      <c r="AA24" s="121">
        <v>25</v>
      </c>
      <c r="AB24" s="121">
        <v>25</v>
      </c>
      <c r="AC24" s="121">
        <v>25</v>
      </c>
      <c r="AD24" s="121"/>
    </row>
    <row r="25" spans="1:30" x14ac:dyDescent="0.2">
      <c r="A25" s="4"/>
      <c r="B25" s="118" t="s">
        <v>46</v>
      </c>
      <c r="C25" s="119">
        <v>34</v>
      </c>
      <c r="D25" s="119">
        <v>34</v>
      </c>
      <c r="E25" s="119">
        <v>34</v>
      </c>
      <c r="F25" s="119">
        <v>34</v>
      </c>
      <c r="G25" s="119">
        <v>34</v>
      </c>
      <c r="H25" s="119">
        <v>34</v>
      </c>
      <c r="I25" s="119">
        <v>34</v>
      </c>
      <c r="J25" s="119">
        <v>34</v>
      </c>
      <c r="K25" s="119">
        <v>34</v>
      </c>
      <c r="L25" s="119">
        <v>34</v>
      </c>
      <c r="M25" s="119">
        <v>25</v>
      </c>
      <c r="N25" s="119">
        <v>25</v>
      </c>
      <c r="O25" s="119">
        <v>25</v>
      </c>
      <c r="P25" s="119">
        <v>25</v>
      </c>
      <c r="Q25" s="119">
        <v>25</v>
      </c>
      <c r="R25" s="119">
        <v>25</v>
      </c>
      <c r="S25" s="119">
        <v>25</v>
      </c>
      <c r="T25" s="119">
        <v>25</v>
      </c>
      <c r="U25" s="119">
        <v>25</v>
      </c>
      <c r="V25" s="119">
        <v>25</v>
      </c>
      <c r="W25" s="119">
        <v>25</v>
      </c>
      <c r="X25" s="119">
        <v>25</v>
      </c>
      <c r="Y25" s="119">
        <v>25</v>
      </c>
      <c r="Z25" s="119">
        <v>25</v>
      </c>
      <c r="AA25" s="119">
        <v>25</v>
      </c>
      <c r="AB25" s="119">
        <v>25</v>
      </c>
      <c r="AC25" s="119">
        <v>25</v>
      </c>
      <c r="AD25" s="119"/>
    </row>
    <row r="26" spans="1:30" x14ac:dyDescent="0.2">
      <c r="A26" s="4"/>
      <c r="B26" s="120" t="s">
        <v>48</v>
      </c>
      <c r="C26" s="121">
        <v>40</v>
      </c>
      <c r="D26" s="121">
        <v>40</v>
      </c>
      <c r="E26" s="121">
        <v>38</v>
      </c>
      <c r="F26" s="121">
        <v>36</v>
      </c>
      <c r="G26" s="121">
        <v>34</v>
      </c>
      <c r="H26" s="121">
        <v>30</v>
      </c>
      <c r="I26" s="121">
        <v>28</v>
      </c>
      <c r="J26" s="121">
        <v>28</v>
      </c>
      <c r="K26" s="121">
        <v>27</v>
      </c>
      <c r="L26" s="121">
        <v>19</v>
      </c>
      <c r="M26" s="121">
        <v>19</v>
      </c>
      <c r="N26" s="121">
        <v>19</v>
      </c>
      <c r="O26" s="121">
        <v>19</v>
      </c>
      <c r="P26" s="121">
        <v>19</v>
      </c>
      <c r="Q26" s="121">
        <v>19</v>
      </c>
      <c r="R26" s="121">
        <v>19</v>
      </c>
      <c r="S26" s="121">
        <v>19</v>
      </c>
      <c r="T26" s="121">
        <v>19</v>
      </c>
      <c r="U26" s="121">
        <v>19</v>
      </c>
      <c r="V26" s="121">
        <v>19</v>
      </c>
      <c r="W26" s="121">
        <v>19</v>
      </c>
      <c r="X26" s="121">
        <v>19</v>
      </c>
      <c r="Y26" s="121">
        <v>19</v>
      </c>
      <c r="Z26" s="121">
        <v>19</v>
      </c>
      <c r="AA26" s="121">
        <v>19</v>
      </c>
      <c r="AB26" s="121">
        <v>19</v>
      </c>
      <c r="AC26" s="121">
        <v>19</v>
      </c>
      <c r="AD26" s="121"/>
    </row>
    <row r="27" spans="1:30" x14ac:dyDescent="0.2">
      <c r="A27" s="4"/>
      <c r="B27" s="118" t="s">
        <v>49</v>
      </c>
      <c r="C27" s="119">
        <v>39.6</v>
      </c>
      <c r="D27" s="119">
        <v>39.6</v>
      </c>
      <c r="E27" s="119">
        <v>39.6</v>
      </c>
      <c r="F27" s="119">
        <v>37.4</v>
      </c>
      <c r="G27" s="119">
        <v>37.4</v>
      </c>
      <c r="H27" s="119">
        <v>35.200000000000003</v>
      </c>
      <c r="I27" s="119">
        <v>35.200000000000003</v>
      </c>
      <c r="J27" s="119">
        <v>33</v>
      </c>
      <c r="K27" s="119">
        <v>33</v>
      </c>
      <c r="L27" s="119">
        <v>27.5</v>
      </c>
      <c r="M27" s="119">
        <v>27.5</v>
      </c>
      <c r="N27" s="119">
        <v>27.5</v>
      </c>
      <c r="O27" s="119">
        <v>26.5</v>
      </c>
      <c r="P27" s="119">
        <v>26.5</v>
      </c>
      <c r="Q27" s="119">
        <v>26.5</v>
      </c>
      <c r="R27" s="119">
        <v>29</v>
      </c>
      <c r="S27" s="119">
        <v>29</v>
      </c>
      <c r="T27" s="119">
        <v>31.5</v>
      </c>
      <c r="U27" s="119">
        <v>31.5</v>
      </c>
      <c r="V27" s="119">
        <v>31.5</v>
      </c>
      <c r="W27" s="119">
        <v>29.5</v>
      </c>
      <c r="X27" s="119">
        <v>29.5</v>
      </c>
      <c r="Y27" s="119">
        <v>29.5</v>
      </c>
      <c r="Z27" s="119">
        <v>31.5</v>
      </c>
      <c r="AA27" s="119">
        <v>31.5</v>
      </c>
      <c r="AB27" s="119">
        <v>31.5</v>
      </c>
      <c r="AC27" s="119">
        <v>31.5</v>
      </c>
      <c r="AD27" s="119"/>
    </row>
    <row r="28" spans="1:30" x14ac:dyDescent="0.2">
      <c r="A28" s="4"/>
      <c r="B28" s="120" t="s">
        <v>50</v>
      </c>
      <c r="C28" s="121">
        <v>38</v>
      </c>
      <c r="D28" s="121">
        <v>38</v>
      </c>
      <c r="E28" s="121">
        <v>38</v>
      </c>
      <c r="F28" s="121">
        <v>38</v>
      </c>
      <c r="G28" s="121">
        <v>38</v>
      </c>
      <c r="H28" s="121">
        <v>25</v>
      </c>
      <c r="I28" s="121">
        <v>25</v>
      </c>
      <c r="J28" s="121">
        <v>25</v>
      </c>
      <c r="K28" s="121">
        <v>25</v>
      </c>
      <c r="L28" s="121">
        <v>25</v>
      </c>
      <c r="M28" s="121">
        <v>16</v>
      </c>
      <c r="N28" s="121">
        <v>16</v>
      </c>
      <c r="O28" s="121">
        <v>16</v>
      </c>
      <c r="P28" s="121">
        <v>16</v>
      </c>
      <c r="Q28" s="121">
        <v>16</v>
      </c>
      <c r="R28" s="121">
        <v>16</v>
      </c>
      <c r="S28" s="121">
        <v>16</v>
      </c>
      <c r="T28" s="121">
        <v>16</v>
      </c>
      <c r="U28" s="121">
        <v>16</v>
      </c>
      <c r="V28" s="121">
        <v>16</v>
      </c>
      <c r="W28" s="121">
        <v>16</v>
      </c>
      <c r="X28" s="121">
        <v>16</v>
      </c>
      <c r="Y28" s="121">
        <v>16</v>
      </c>
      <c r="Z28" s="121">
        <v>16</v>
      </c>
      <c r="AA28" s="121">
        <v>16</v>
      </c>
      <c r="AB28" s="121">
        <v>16</v>
      </c>
      <c r="AC28" s="121">
        <v>16</v>
      </c>
      <c r="AD28" s="121"/>
    </row>
    <row r="29" spans="1:30" x14ac:dyDescent="0.2">
      <c r="A29" s="4"/>
      <c r="B29" s="118" t="s">
        <v>51</v>
      </c>
      <c r="C29" s="119">
        <v>25</v>
      </c>
      <c r="D29" s="119">
        <v>25</v>
      </c>
      <c r="E29" s="119">
        <v>25</v>
      </c>
      <c r="F29" s="119">
        <v>25</v>
      </c>
      <c r="G29" s="119">
        <v>25</v>
      </c>
      <c r="H29" s="119">
        <v>25</v>
      </c>
      <c r="I29" s="119">
        <v>25</v>
      </c>
      <c r="J29" s="119">
        <v>25</v>
      </c>
      <c r="K29" s="119">
        <v>25</v>
      </c>
      <c r="L29" s="119">
        <v>25</v>
      </c>
      <c r="M29" s="119">
        <v>25</v>
      </c>
      <c r="N29" s="119">
        <v>25</v>
      </c>
      <c r="O29" s="119">
        <v>23</v>
      </c>
      <c r="P29" s="119">
        <v>22</v>
      </c>
      <c r="Q29" s="119">
        <v>21</v>
      </c>
      <c r="R29" s="119">
        <v>20</v>
      </c>
      <c r="S29" s="119">
        <v>20</v>
      </c>
      <c r="T29" s="119">
        <v>18</v>
      </c>
      <c r="U29" s="119">
        <v>17</v>
      </c>
      <c r="V29" s="119">
        <v>17</v>
      </c>
      <c r="W29" s="119">
        <v>17</v>
      </c>
      <c r="X29" s="119">
        <v>17</v>
      </c>
      <c r="Y29" s="119">
        <v>19</v>
      </c>
      <c r="Z29" s="119">
        <v>19</v>
      </c>
      <c r="AA29" s="119">
        <v>19</v>
      </c>
      <c r="AB29" s="119">
        <v>19</v>
      </c>
      <c r="AC29" s="119">
        <v>19</v>
      </c>
      <c r="AD29" s="119"/>
    </row>
    <row r="30" spans="1:30" x14ac:dyDescent="0.2">
      <c r="A30" s="4"/>
      <c r="B30" s="120" t="s">
        <v>55</v>
      </c>
      <c r="C30" s="121">
        <v>40</v>
      </c>
      <c r="D30" s="121">
        <v>40</v>
      </c>
      <c r="E30" s="121">
        <v>40</v>
      </c>
      <c r="F30" s="121">
        <v>40</v>
      </c>
      <c r="G30" s="121">
        <v>40</v>
      </c>
      <c r="H30" s="121">
        <v>29</v>
      </c>
      <c r="I30" s="121">
        <v>29</v>
      </c>
      <c r="J30" s="121">
        <v>25</v>
      </c>
      <c r="K30" s="121">
        <v>25</v>
      </c>
      <c r="L30" s="121">
        <v>19</v>
      </c>
      <c r="M30" s="121">
        <v>19</v>
      </c>
      <c r="N30" s="121">
        <v>19</v>
      </c>
      <c r="O30" s="121">
        <v>19</v>
      </c>
      <c r="P30" s="121">
        <v>19</v>
      </c>
      <c r="Q30" s="121">
        <v>19</v>
      </c>
      <c r="R30" s="121">
        <v>19</v>
      </c>
      <c r="S30" s="121">
        <v>19</v>
      </c>
      <c r="T30" s="121">
        <v>19</v>
      </c>
      <c r="U30" s="121">
        <v>23</v>
      </c>
      <c r="V30" s="121">
        <v>22</v>
      </c>
      <c r="W30" s="121">
        <v>22</v>
      </c>
      <c r="X30" s="121">
        <v>22</v>
      </c>
      <c r="Y30" s="121">
        <v>21</v>
      </c>
      <c r="Z30" s="121">
        <v>21</v>
      </c>
      <c r="AA30" s="121">
        <v>21</v>
      </c>
      <c r="AB30" s="121">
        <v>21</v>
      </c>
      <c r="AC30" s="121">
        <v>21</v>
      </c>
      <c r="AD30" s="121"/>
    </row>
    <row r="31" spans="1:30" x14ac:dyDescent="0.2">
      <c r="A31" s="4"/>
      <c r="B31" s="118" t="s">
        <v>58</v>
      </c>
      <c r="C31" s="119">
        <v>25</v>
      </c>
      <c r="D31" s="119">
        <v>28</v>
      </c>
      <c r="E31" s="119">
        <v>28</v>
      </c>
      <c r="F31" s="119">
        <v>28</v>
      </c>
      <c r="G31" s="119">
        <v>28</v>
      </c>
      <c r="H31" s="119">
        <v>29</v>
      </c>
      <c r="I31" s="119">
        <v>29</v>
      </c>
      <c r="J31" s="119">
        <v>29</v>
      </c>
      <c r="K31" s="119">
        <v>29</v>
      </c>
      <c r="L31" s="119">
        <v>29</v>
      </c>
      <c r="M31" s="119">
        <v>26</v>
      </c>
      <c r="N31" s="119">
        <v>26</v>
      </c>
      <c r="O31" s="119">
        <v>26</v>
      </c>
      <c r="P31" s="119">
        <v>26</v>
      </c>
      <c r="Q31" s="119">
        <v>26</v>
      </c>
      <c r="R31" s="119">
        <v>26</v>
      </c>
      <c r="S31" s="119">
        <v>26</v>
      </c>
      <c r="T31" s="119">
        <v>24.5</v>
      </c>
      <c r="U31" s="119">
        <v>24.5</v>
      </c>
      <c r="V31" s="119">
        <v>20</v>
      </c>
      <c r="W31" s="119">
        <v>20</v>
      </c>
      <c r="X31" s="119">
        <v>20</v>
      </c>
      <c r="Y31" s="119">
        <v>20</v>
      </c>
      <c r="Z31" s="119">
        <v>20</v>
      </c>
      <c r="AA31" s="119">
        <v>20</v>
      </c>
      <c r="AB31" s="119">
        <v>20</v>
      </c>
      <c r="AC31" s="119">
        <v>20</v>
      </c>
      <c r="AD31" s="119"/>
    </row>
    <row r="32" spans="1:30" x14ac:dyDescent="0.2">
      <c r="A32" s="4"/>
      <c r="B32" s="124" t="s">
        <v>62</v>
      </c>
      <c r="C32" s="125">
        <v>28</v>
      </c>
      <c r="D32" s="125">
        <v>28</v>
      </c>
      <c r="E32" s="125">
        <v>28</v>
      </c>
      <c r="F32" s="125">
        <v>28</v>
      </c>
      <c r="G32" s="125">
        <v>28</v>
      </c>
      <c r="H32" s="125">
        <v>28</v>
      </c>
      <c r="I32" s="125">
        <v>28</v>
      </c>
      <c r="J32" s="125">
        <v>28</v>
      </c>
      <c r="K32" s="125">
        <v>28</v>
      </c>
      <c r="L32" s="125">
        <v>28</v>
      </c>
      <c r="M32" s="125">
        <v>28</v>
      </c>
      <c r="N32" s="125">
        <v>28</v>
      </c>
      <c r="O32" s="125">
        <v>28</v>
      </c>
      <c r="P32" s="125">
        <v>28</v>
      </c>
      <c r="Q32" s="125">
        <v>26.3</v>
      </c>
      <c r="R32" s="125">
        <v>26.3</v>
      </c>
      <c r="S32" s="125">
        <v>26.3</v>
      </c>
      <c r="T32" s="125">
        <v>26.3</v>
      </c>
      <c r="U32" s="125">
        <v>22</v>
      </c>
      <c r="V32" s="125">
        <v>22</v>
      </c>
      <c r="W32" s="125">
        <v>22</v>
      </c>
      <c r="X32" s="125">
        <v>22</v>
      </c>
      <c r="Y32" s="125">
        <v>22</v>
      </c>
      <c r="Z32" s="125">
        <v>22</v>
      </c>
      <c r="AA32" s="125">
        <v>21.4</v>
      </c>
      <c r="AB32" s="125">
        <v>21.4</v>
      </c>
      <c r="AC32" s="125">
        <v>20.6</v>
      </c>
      <c r="AD32" s="125"/>
    </row>
    <row r="33" spans="1:30" x14ac:dyDescent="0.2">
      <c r="A33" s="5"/>
      <c r="B33" s="116" t="s">
        <v>71</v>
      </c>
      <c r="C33" s="117">
        <v>33</v>
      </c>
      <c r="D33" s="117">
        <v>33</v>
      </c>
      <c r="E33" s="117">
        <v>33</v>
      </c>
      <c r="F33" s="117">
        <v>33</v>
      </c>
      <c r="G33" s="117">
        <v>30</v>
      </c>
      <c r="H33" s="117">
        <v>30</v>
      </c>
      <c r="I33" s="117">
        <v>30</v>
      </c>
      <c r="J33" s="117">
        <v>18</v>
      </c>
      <c r="K33" s="117">
        <v>18</v>
      </c>
      <c r="L33" s="117">
        <v>18</v>
      </c>
      <c r="M33" s="117">
        <v>18</v>
      </c>
      <c r="N33" s="117">
        <v>18</v>
      </c>
      <c r="O33" s="117">
        <v>18</v>
      </c>
      <c r="P33" s="117">
        <v>15</v>
      </c>
      <c r="Q33" s="117">
        <v>15</v>
      </c>
      <c r="R33" s="117">
        <v>18</v>
      </c>
      <c r="S33" s="117">
        <v>20</v>
      </c>
      <c r="T33" s="117">
        <v>20</v>
      </c>
      <c r="U33" s="117">
        <v>20</v>
      </c>
      <c r="V33" s="117">
        <v>20</v>
      </c>
      <c r="W33" s="117">
        <v>20</v>
      </c>
      <c r="X33" s="117">
        <v>20</v>
      </c>
      <c r="Y33" s="117">
        <v>20</v>
      </c>
      <c r="Z33" s="117">
        <v>20</v>
      </c>
      <c r="AA33" s="117">
        <v>20</v>
      </c>
      <c r="AB33" s="117">
        <v>20</v>
      </c>
      <c r="AC33" s="117">
        <v>20</v>
      </c>
      <c r="AD33" s="117"/>
    </row>
    <row r="34" spans="1:30" x14ac:dyDescent="0.2">
      <c r="A34" s="5"/>
      <c r="B34" s="126" t="s">
        <v>72</v>
      </c>
      <c r="C34" s="127">
        <v>28</v>
      </c>
      <c r="D34" s="127">
        <v>28</v>
      </c>
      <c r="E34" s="127">
        <v>28</v>
      </c>
      <c r="F34" s="127">
        <v>28</v>
      </c>
      <c r="G34" s="127">
        <v>28</v>
      </c>
      <c r="H34" s="127">
        <v>28</v>
      </c>
      <c r="I34" s="127">
        <v>28</v>
      </c>
      <c r="J34" s="127">
        <v>28</v>
      </c>
      <c r="K34" s="127">
        <v>28</v>
      </c>
      <c r="L34" s="127">
        <v>28</v>
      </c>
      <c r="M34" s="127">
        <v>28</v>
      </c>
      <c r="N34" s="127">
        <v>28</v>
      </c>
      <c r="O34" s="127">
        <v>28</v>
      </c>
      <c r="P34" s="127">
        <v>28</v>
      </c>
      <c r="Q34" s="127">
        <v>28</v>
      </c>
      <c r="R34" s="127">
        <v>28</v>
      </c>
      <c r="S34" s="127">
        <v>28</v>
      </c>
      <c r="T34" s="127">
        <v>28</v>
      </c>
      <c r="U34" s="127">
        <v>28</v>
      </c>
      <c r="V34" s="127">
        <v>27</v>
      </c>
      <c r="W34" s="127">
        <v>27</v>
      </c>
      <c r="X34" s="127">
        <v>25</v>
      </c>
      <c r="Y34" s="127">
        <v>24</v>
      </c>
      <c r="Z34" s="127">
        <v>23</v>
      </c>
      <c r="AA34" s="127">
        <v>22</v>
      </c>
      <c r="AB34" s="127">
        <v>22</v>
      </c>
      <c r="AC34" s="127">
        <v>22</v>
      </c>
      <c r="AD34" s="127"/>
    </row>
    <row r="35" spans="1:30" x14ac:dyDescent="0.2">
      <c r="A35" s="4"/>
      <c r="B35" s="82" t="s">
        <v>63</v>
      </c>
      <c r="C35" s="128">
        <v>33</v>
      </c>
      <c r="D35" s="128">
        <v>33</v>
      </c>
      <c r="E35" s="128">
        <v>31</v>
      </c>
      <c r="F35" s="128">
        <v>31</v>
      </c>
      <c r="G35" s="128">
        <v>30</v>
      </c>
      <c r="H35" s="129">
        <v>30</v>
      </c>
      <c r="I35" s="129">
        <v>30</v>
      </c>
      <c r="J35" s="129">
        <v>30</v>
      </c>
      <c r="K35" s="129">
        <v>30</v>
      </c>
      <c r="L35" s="129">
        <v>30</v>
      </c>
      <c r="M35" s="129">
        <v>30</v>
      </c>
      <c r="N35" s="129">
        <v>30</v>
      </c>
      <c r="O35" s="129">
        <v>30</v>
      </c>
      <c r="P35" s="129">
        <v>28</v>
      </c>
      <c r="Q35" s="129">
        <v>28</v>
      </c>
      <c r="R35" s="129">
        <v>28</v>
      </c>
      <c r="S35" s="129">
        <v>26</v>
      </c>
      <c r="T35" s="129">
        <v>24</v>
      </c>
      <c r="U35" s="129">
        <v>23</v>
      </c>
      <c r="V35" s="129">
        <v>21</v>
      </c>
      <c r="W35" s="129">
        <v>20</v>
      </c>
      <c r="X35" s="129">
        <v>20</v>
      </c>
      <c r="Y35" s="129">
        <v>19</v>
      </c>
      <c r="Z35" s="129">
        <v>19</v>
      </c>
      <c r="AA35" s="129">
        <v>19</v>
      </c>
      <c r="AB35" s="129">
        <v>19</v>
      </c>
      <c r="AC35" s="129" t="s">
        <v>68</v>
      </c>
      <c r="AD35" s="129"/>
    </row>
    <row r="36" spans="1:30" x14ac:dyDescent="0.2">
      <c r="A36" s="4"/>
      <c r="B36" s="93" t="s">
        <v>65</v>
      </c>
      <c r="C36" s="130"/>
      <c r="D36" s="130"/>
      <c r="E36" s="130"/>
      <c r="F36" s="130"/>
      <c r="G36" s="130"/>
      <c r="H36" s="131"/>
      <c r="I36" s="131"/>
      <c r="J36" s="131"/>
      <c r="K36" s="131"/>
      <c r="L36" s="131"/>
      <c r="M36" s="131"/>
      <c r="N36" s="131"/>
      <c r="O36" s="131"/>
      <c r="P36" s="131"/>
      <c r="Q36" s="131"/>
      <c r="R36" s="131"/>
      <c r="S36" s="131"/>
      <c r="T36" s="131"/>
      <c r="U36" s="132"/>
      <c r="V36" s="132"/>
      <c r="W36" s="132"/>
      <c r="X36" s="132"/>
      <c r="Y36" s="132"/>
      <c r="Z36" s="132"/>
      <c r="AA36" s="132"/>
      <c r="AB36" s="132"/>
      <c r="AC36" s="132"/>
      <c r="AD36" s="132"/>
    </row>
    <row r="37" spans="1:30" x14ac:dyDescent="0.2">
      <c r="A37" s="4"/>
      <c r="B37" s="95" t="s">
        <v>66</v>
      </c>
      <c r="C37" s="96">
        <f t="shared" ref="C37:AA37" si="0">AVERAGE(C6:C32)</f>
        <v>35.035561599256162</v>
      </c>
      <c r="D37" s="96">
        <f t="shared" si="0"/>
        <v>35.03086155017796</v>
      </c>
      <c r="E37" s="96">
        <f t="shared" si="0"/>
        <v>35.391193186488543</v>
      </c>
      <c r="F37" s="96">
        <f t="shared" si="0"/>
        <v>34.282312781651946</v>
      </c>
      <c r="G37" s="96">
        <f t="shared" si="0"/>
        <v>33.660054553741688</v>
      </c>
      <c r="H37" s="96">
        <f t="shared" si="0"/>
        <v>32.095758257445397</v>
      </c>
      <c r="I37" s="96">
        <f t="shared" si="0"/>
        <v>30.368281851851854</v>
      </c>
      <c r="J37" s="96">
        <f t="shared" si="0"/>
        <v>28.969251481481482</v>
      </c>
      <c r="K37" s="96">
        <f t="shared" si="0"/>
        <v>27.769992222222225</v>
      </c>
      <c r="L37" s="96">
        <f t="shared" si="0"/>
        <v>26.479621851851853</v>
      </c>
      <c r="M37" s="96">
        <f t="shared" si="0"/>
        <v>25.073703703703703</v>
      </c>
      <c r="N37" s="96">
        <f t="shared" si="0"/>
        <v>24.882222222222222</v>
      </c>
      <c r="O37" s="96">
        <f t="shared" si="0"/>
        <v>24.147407407407407</v>
      </c>
      <c r="P37" s="96">
        <f t="shared" si="0"/>
        <v>23.578888888888887</v>
      </c>
      <c r="Q37" s="96">
        <f t="shared" si="0"/>
        <v>23.588518518518519</v>
      </c>
      <c r="R37" s="96">
        <f t="shared" si="0"/>
        <v>22.992962962962959</v>
      </c>
      <c r="S37" s="96">
        <f t="shared" si="0"/>
        <v>22.899629629629629</v>
      </c>
      <c r="T37" s="96">
        <f t="shared" si="0"/>
        <v>22.858518518518522</v>
      </c>
      <c r="U37" s="96">
        <f t="shared" si="0"/>
        <v>23.211111111111112</v>
      </c>
      <c r="V37" s="96">
        <f t="shared" si="0"/>
        <v>22.991851851851852</v>
      </c>
      <c r="W37" s="96">
        <f t="shared" si="0"/>
        <v>22.884444444444448</v>
      </c>
      <c r="X37" s="96">
        <f t="shared" si="0"/>
        <v>22.586296296296297</v>
      </c>
      <c r="Y37" s="96">
        <f t="shared" si="0"/>
        <v>22.351481481481482</v>
      </c>
      <c r="Z37" s="96">
        <f t="shared" si="0"/>
        <v>22.038755555555554</v>
      </c>
      <c r="AA37" s="96">
        <f t="shared" si="0"/>
        <v>21.939125925925925</v>
      </c>
      <c r="AB37" s="96">
        <f>AVERAGE(AB6:AB32)</f>
        <v>21.531851851851851</v>
      </c>
      <c r="AC37" s="96">
        <f>AVERAGE(AC6:AC32)</f>
        <v>21.369833333333332</v>
      </c>
      <c r="AD37" s="96"/>
    </row>
    <row r="38" spans="1:30" x14ac:dyDescent="0.2">
      <c r="A38" s="4"/>
      <c r="B38" s="97" t="s">
        <v>67</v>
      </c>
      <c r="C38" s="98">
        <f>AVERAGE(C6:C32)</f>
        <v>35.035561599256162</v>
      </c>
      <c r="D38" s="98">
        <f t="shared" ref="D38:K38" si="1">AVERAGE(D6:D32)</f>
        <v>35.03086155017796</v>
      </c>
      <c r="E38" s="98">
        <f t="shared" si="1"/>
        <v>35.391193186488543</v>
      </c>
      <c r="F38" s="98">
        <f t="shared" si="1"/>
        <v>34.282312781651946</v>
      </c>
      <c r="G38" s="98">
        <f t="shared" si="1"/>
        <v>33.660054553741688</v>
      </c>
      <c r="H38" s="98">
        <f t="shared" si="1"/>
        <v>32.095758257445397</v>
      </c>
      <c r="I38" s="98">
        <f t="shared" si="1"/>
        <v>30.368281851851854</v>
      </c>
      <c r="J38" s="98">
        <f t="shared" si="1"/>
        <v>28.969251481481482</v>
      </c>
      <c r="K38" s="98">
        <f t="shared" si="1"/>
        <v>27.769992222222225</v>
      </c>
      <c r="L38" s="98">
        <f>AVERAGE(L6:L32,L35)</f>
        <v>26.605349642857142</v>
      </c>
      <c r="M38" s="98">
        <f t="shared" ref="M38:AB38" si="2">AVERAGE(M6:M32,M35)</f>
        <v>25.249642857142856</v>
      </c>
      <c r="N38" s="98">
        <f t="shared" si="2"/>
        <v>25.064999999999998</v>
      </c>
      <c r="O38" s="98">
        <f t="shared" si="2"/>
        <v>24.356428571428573</v>
      </c>
      <c r="P38" s="98">
        <f t="shared" si="2"/>
        <v>23.736785714285713</v>
      </c>
      <c r="Q38" s="98">
        <f t="shared" si="2"/>
        <v>23.74607142857143</v>
      </c>
      <c r="R38" s="98">
        <f t="shared" si="2"/>
        <v>23.171785714285711</v>
      </c>
      <c r="S38" s="98">
        <f t="shared" si="2"/>
        <v>23.010357142857142</v>
      </c>
      <c r="T38" s="98">
        <f t="shared" si="2"/>
        <v>22.899285714285718</v>
      </c>
      <c r="U38" s="98">
        <f t="shared" si="2"/>
        <v>23.203571428571429</v>
      </c>
      <c r="V38" s="98">
        <f t="shared" si="2"/>
        <v>22.920714285714286</v>
      </c>
      <c r="W38" s="98">
        <f t="shared" si="2"/>
        <v>22.781428571428574</v>
      </c>
      <c r="X38" s="98">
        <f t="shared" si="2"/>
        <v>22.493928571428572</v>
      </c>
      <c r="Y38" s="98">
        <f t="shared" si="2"/>
        <v>22.231785714285714</v>
      </c>
      <c r="Z38" s="98">
        <f t="shared" si="2"/>
        <v>21.930228571428568</v>
      </c>
      <c r="AA38" s="98">
        <f t="shared" si="2"/>
        <v>21.834157142857144</v>
      </c>
      <c r="AB38" s="98">
        <f t="shared" si="2"/>
        <v>21.44142857142857</v>
      </c>
      <c r="AC38" s="98" t="s">
        <v>68</v>
      </c>
      <c r="AD38" s="98"/>
    </row>
    <row r="39" spans="1:30" x14ac:dyDescent="0.2">
      <c r="A39" s="4"/>
      <c r="B39" s="133" t="s">
        <v>69</v>
      </c>
      <c r="C39" s="101">
        <f t="shared" ref="C39:AC39" si="3">AVERAGE(C6,C10:C15,C17:C21,C23:C25,C27,C29:C31)</f>
        <v>35.806324377890334</v>
      </c>
      <c r="D39" s="101">
        <f t="shared" si="3"/>
        <v>35.904908518673942</v>
      </c>
      <c r="E39" s="101">
        <f t="shared" si="3"/>
        <v>35.985379791325819</v>
      </c>
      <c r="F39" s="101">
        <f t="shared" si="3"/>
        <v>34.893812900242239</v>
      </c>
      <c r="G39" s="101">
        <f t="shared" si="3"/>
        <v>34.362182786896085</v>
      </c>
      <c r="H39" s="101">
        <f t="shared" si="3"/>
        <v>33.339235418475035</v>
      </c>
      <c r="I39" s="101">
        <f t="shared" si="3"/>
        <v>32.121242631578951</v>
      </c>
      <c r="J39" s="101">
        <f t="shared" si="3"/>
        <v>30.369988947368423</v>
      </c>
      <c r="K39" s="101">
        <f t="shared" si="3"/>
        <v>28.718409999999995</v>
      </c>
      <c r="L39" s="101">
        <f>AVERAGE(L6,L10:L15,L17:L21,L23:L25,L27,L29:L31)</f>
        <v>27.781567894736842</v>
      </c>
      <c r="M39" s="101">
        <f t="shared" si="3"/>
        <v>26.70894736842105</v>
      </c>
      <c r="N39" s="101">
        <f t="shared" si="3"/>
        <v>26.542105263157897</v>
      </c>
      <c r="O39" s="101">
        <f t="shared" si="3"/>
        <v>25.721052631578946</v>
      </c>
      <c r="P39" s="101">
        <f t="shared" si="3"/>
        <v>25.071052631578947</v>
      </c>
      <c r="Q39" s="101">
        <f t="shared" si="3"/>
        <v>25.22684210526316</v>
      </c>
      <c r="R39" s="101">
        <f t="shared" si="3"/>
        <v>24.468947368421055</v>
      </c>
      <c r="S39" s="101">
        <f t="shared" si="3"/>
        <v>24.336315789473684</v>
      </c>
      <c r="T39" s="101">
        <f t="shared" si="3"/>
        <v>24.277894736842104</v>
      </c>
      <c r="U39" s="101">
        <f t="shared" si="3"/>
        <v>25.005263157894738</v>
      </c>
      <c r="V39" s="101">
        <f t="shared" si="3"/>
        <v>24.72</v>
      </c>
      <c r="W39" s="101">
        <f t="shared" si="3"/>
        <v>24.62</v>
      </c>
      <c r="X39" s="101">
        <f t="shared" si="3"/>
        <v>24.275263157894738</v>
      </c>
      <c r="Y39" s="101">
        <f t="shared" si="3"/>
        <v>24.561578947368421</v>
      </c>
      <c r="Z39" s="101">
        <f t="shared" si="3"/>
        <v>24.117178947368423</v>
      </c>
      <c r="AA39" s="101">
        <f t="shared" si="3"/>
        <v>24.00823157894737</v>
      </c>
      <c r="AB39" s="101">
        <f t="shared" si="3"/>
        <v>23.429473684210528</v>
      </c>
      <c r="AC39" s="101">
        <f t="shared" si="3"/>
        <v>23.241342105263158</v>
      </c>
      <c r="AD39" s="101"/>
    </row>
    <row r="42" spans="1:30" x14ac:dyDescent="0.2">
      <c r="B42" s="1" t="s">
        <v>110</v>
      </c>
      <c r="C42" s="111"/>
      <c r="L42" s="134" t="s">
        <v>111</v>
      </c>
    </row>
    <row r="43" spans="1:30" x14ac:dyDescent="0.2">
      <c r="L43" s="134" t="s">
        <v>112</v>
      </c>
    </row>
    <row r="45" spans="1:30" x14ac:dyDescent="0.2">
      <c r="B45" s="66" t="s">
        <v>86</v>
      </c>
    </row>
    <row r="46" spans="1:30" x14ac:dyDescent="0.2">
      <c r="L46" s="108" t="s">
        <v>113</v>
      </c>
    </row>
    <row r="47" spans="1:30" x14ac:dyDescent="0.2">
      <c r="L47" s="108" t="s">
        <v>114</v>
      </c>
    </row>
    <row r="48" spans="1:30" x14ac:dyDescent="0.2">
      <c r="C48" s="110"/>
      <c r="L48" s="108" t="s">
        <v>115</v>
      </c>
    </row>
    <row r="49" spans="1:24" x14ac:dyDescent="0.2">
      <c r="C49" s="110"/>
      <c r="L49" s="108" t="s">
        <v>116</v>
      </c>
    </row>
    <row r="50" spans="1:24" x14ac:dyDescent="0.2">
      <c r="C50" s="110"/>
      <c r="L50" s="108" t="s">
        <v>117</v>
      </c>
    </row>
    <row r="51" spans="1:24" x14ac:dyDescent="0.2">
      <c r="A51" s="111"/>
      <c r="B51" s="111"/>
      <c r="C51" s="111"/>
      <c r="L51" s="108" t="s">
        <v>118</v>
      </c>
      <c r="M51" s="111"/>
    </row>
    <row r="52" spans="1:24" x14ac:dyDescent="0.2">
      <c r="A52" s="111"/>
      <c r="B52" s="111"/>
      <c r="C52" s="111"/>
      <c r="L52" s="108" t="s">
        <v>119</v>
      </c>
      <c r="M52" s="111"/>
    </row>
    <row r="53" spans="1:24" x14ac:dyDescent="0.2">
      <c r="A53" s="111"/>
      <c r="B53" s="111"/>
      <c r="L53" s="108" t="s">
        <v>120</v>
      </c>
    </row>
    <row r="54" spans="1:24" x14ac:dyDescent="0.2">
      <c r="A54" s="111"/>
      <c r="B54" s="111"/>
      <c r="C54" s="111"/>
      <c r="K54" s="135" t="s">
        <v>130</v>
      </c>
      <c r="L54" s="108" t="s">
        <v>131</v>
      </c>
    </row>
    <row r="55" spans="1:24" x14ac:dyDescent="0.2">
      <c r="A55" s="111"/>
      <c r="B55" s="111"/>
      <c r="L55" s="108" t="s">
        <v>121</v>
      </c>
      <c r="U55" s="111"/>
      <c r="V55" s="110"/>
      <c r="W55" s="110"/>
      <c r="X55" s="110"/>
    </row>
    <row r="56" spans="1:24" x14ac:dyDescent="0.2">
      <c r="A56" s="111"/>
      <c r="B56" s="111"/>
      <c r="C56" s="111"/>
      <c r="L56" s="108" t="s">
        <v>122</v>
      </c>
      <c r="U56" s="111"/>
      <c r="V56" s="110"/>
      <c r="W56" s="110"/>
      <c r="X56" s="110"/>
    </row>
    <row r="57" spans="1:24" x14ac:dyDescent="0.2">
      <c r="C57" s="110"/>
      <c r="L57" s="108" t="s">
        <v>123</v>
      </c>
    </row>
    <row r="58" spans="1:24" x14ac:dyDescent="0.2">
      <c r="C58" s="110"/>
      <c r="L58" s="108" t="s">
        <v>124</v>
      </c>
    </row>
    <row r="59" spans="1:24" x14ac:dyDescent="0.2">
      <c r="L59" s="108" t="s">
        <v>125</v>
      </c>
    </row>
    <row r="60" spans="1:24" x14ac:dyDescent="0.2">
      <c r="C60" s="4"/>
      <c r="L60" s="108" t="s">
        <v>126</v>
      </c>
    </row>
    <row r="61" spans="1:24" x14ac:dyDescent="0.2">
      <c r="C61" s="60"/>
      <c r="L61" s="108" t="s">
        <v>127</v>
      </c>
    </row>
    <row r="62" spans="1:24" x14ac:dyDescent="0.2">
      <c r="L62" s="108" t="s">
        <v>128</v>
      </c>
    </row>
    <row r="63" spans="1:24" x14ac:dyDescent="0.2">
      <c r="L63" s="108" t="s">
        <v>129</v>
      </c>
    </row>
    <row r="64" spans="1:24" x14ac:dyDescent="0.2">
      <c r="L64" s="114"/>
    </row>
    <row r="65" spans="2:16" x14ac:dyDescent="0.2">
      <c r="L65" s="114"/>
    </row>
    <row r="66" spans="2:16" x14ac:dyDescent="0.2">
      <c r="L66" s="114"/>
    </row>
    <row r="67" spans="2:16" x14ac:dyDescent="0.2">
      <c r="B67" s="111"/>
      <c r="D67" s="111"/>
      <c r="E67" s="111"/>
      <c r="F67" s="111"/>
      <c r="G67" s="111"/>
      <c r="H67" s="111"/>
      <c r="I67" s="111"/>
      <c r="J67" s="111"/>
      <c r="K67" s="111"/>
      <c r="L67" s="111"/>
      <c r="M67" s="111"/>
      <c r="N67" s="111"/>
      <c r="O67" s="111"/>
      <c r="P67" s="111"/>
    </row>
    <row r="70" spans="2:16" x14ac:dyDescent="0.2">
      <c r="L70" s="108"/>
    </row>
    <row r="71" spans="2:16" x14ac:dyDescent="0.2">
      <c r="L71" s="108"/>
    </row>
    <row r="72" spans="2:16" x14ac:dyDescent="0.2">
      <c r="L72" s="108"/>
    </row>
    <row r="73" spans="2:16" x14ac:dyDescent="0.2">
      <c r="L73" s="108"/>
    </row>
    <row r="74" spans="2:16" x14ac:dyDescent="0.2">
      <c r="L74" s="108"/>
    </row>
    <row r="75" spans="2:16" x14ac:dyDescent="0.2">
      <c r="L75" s="108"/>
    </row>
    <row r="76" spans="2:16" x14ac:dyDescent="0.2">
      <c r="L76" s="108"/>
    </row>
    <row r="77" spans="2:16" x14ac:dyDescent="0.2">
      <c r="L77" s="108"/>
    </row>
    <row r="78" spans="2:16" x14ac:dyDescent="0.2">
      <c r="L78" s="108"/>
    </row>
    <row r="79" spans="2:16" x14ac:dyDescent="0.2">
      <c r="L79" s="108"/>
    </row>
    <row r="80" spans="2:16" x14ac:dyDescent="0.2">
      <c r="L80" s="108"/>
    </row>
    <row r="81" spans="12:12" x14ac:dyDescent="0.2">
      <c r="L81" s="108"/>
    </row>
    <row r="82" spans="12:12" x14ac:dyDescent="0.2">
      <c r="L82" s="108"/>
    </row>
    <row r="83" spans="12:12" x14ac:dyDescent="0.2">
      <c r="L83" s="108"/>
    </row>
    <row r="84" spans="12:12" x14ac:dyDescent="0.2">
      <c r="L84" s="108"/>
    </row>
    <row r="85" spans="12:12" x14ac:dyDescent="0.2">
      <c r="L85" s="108"/>
    </row>
    <row r="86" spans="12:12" x14ac:dyDescent="0.2">
      <c r="L86" s="108"/>
    </row>
    <row r="87" spans="12:12" x14ac:dyDescent="0.2">
      <c r="L87" s="108"/>
    </row>
  </sheetData>
  <pageMargins left="0.7" right="0.7" top="0.75" bottom="0.75" header="0.3" footer="0.3"/>
  <pageSetup paperSize="8" scale="71"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Table 2 -VAT rates</vt:lpstr>
      <vt:lpstr>Table 3 - PIT rates</vt:lpstr>
      <vt:lpstr>Table 10 - CIT rates</vt:lpstr>
      <vt:lpstr>'Table 10 - CIT rates'!Druckbereich</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ARRANZ David (TAXUD)</dc:creator>
  <cp:lastModifiedBy>Ahrens, Leo Jacob</cp:lastModifiedBy>
  <dcterms:created xsi:type="dcterms:W3CDTF">2021-06-15T15:38:51Z</dcterms:created>
  <dcterms:modified xsi:type="dcterms:W3CDTF">2022-02-03T11:17:42Z</dcterms:modified>
</cp:coreProperties>
</file>